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Z:\PPID\Aviation\AviationPrivate\Business Office EFF 02 2018\Aviation Budget\CIP\"/>
    </mc:Choice>
  </mc:AlternateContent>
  <xr:revisionPtr revIDLastSave="0" documentId="10_ncr:100000_{E104AD76-0ED8-4BF6-95D7-B803B5F5799D}" xr6:coauthVersionLast="31" xr6:coauthVersionMax="31" xr10:uidLastSave="{00000000-0000-0000-0000-000000000000}"/>
  <bookViews>
    <workbookView xWindow="0" yWindow="0" windowWidth="23040" windowHeight="9075" xr2:uid="{00000000-000D-0000-FFFF-FFFF00000000}"/>
  </bookViews>
  <sheets>
    <sheet name="Sheet1" sheetId="1" r:id="rId1"/>
  </sheets>
  <definedNames>
    <definedName name="_xlnm.Print_Area" localSheetId="0">Sheet1!$A$1:$U$89</definedName>
    <definedName name="_xlnm.Print_Titles" localSheetId="0">Sheet1!$2:$6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 l="1"/>
  <c r="K18" i="1"/>
  <c r="G13" i="1"/>
  <c r="H13" i="1"/>
  <c r="H15" i="1"/>
  <c r="G15" i="1"/>
  <c r="H26" i="1"/>
  <c r="G26" i="1"/>
  <c r="D50" i="1"/>
  <c r="E50" i="1"/>
  <c r="D58" i="1"/>
  <c r="E58" i="1"/>
  <c r="D59" i="1"/>
  <c r="E59" i="1"/>
  <c r="D60" i="1"/>
  <c r="E60" i="1"/>
  <c r="E14" i="1"/>
  <c r="D14" i="1"/>
  <c r="H27" i="1" l="1"/>
  <c r="G27" i="1"/>
  <c r="N66" i="1"/>
  <c r="M66" i="1"/>
  <c r="H61" i="1"/>
  <c r="G61" i="1"/>
  <c r="E49" i="1"/>
  <c r="D49" i="1"/>
  <c r="G45" i="1"/>
  <c r="H45" i="1"/>
  <c r="K38" i="1"/>
  <c r="J38" i="1"/>
  <c r="K29" i="1"/>
  <c r="J29" i="1"/>
  <c r="K19" i="1"/>
  <c r="J19" i="1"/>
  <c r="K21" i="1"/>
  <c r="J21" i="1"/>
  <c r="H16" i="1"/>
  <c r="G16" i="1"/>
  <c r="M9" i="1"/>
  <c r="N9" i="1"/>
  <c r="N54" i="1"/>
  <c r="M54" i="1"/>
  <c r="H7" i="1"/>
  <c r="G7" i="1"/>
  <c r="J8" i="1"/>
  <c r="K8" i="1"/>
  <c r="T81" i="1" l="1"/>
  <c r="S81" i="1"/>
  <c r="T79" i="1"/>
  <c r="S79" i="1"/>
  <c r="Q81" i="1"/>
  <c r="P81" i="1"/>
  <c r="Q79" i="1"/>
  <c r="P79" i="1"/>
  <c r="N81" i="1"/>
  <c r="M81" i="1"/>
  <c r="N79" i="1"/>
  <c r="M79" i="1"/>
  <c r="K81" i="1"/>
  <c r="J81" i="1"/>
  <c r="K79" i="1"/>
  <c r="J79" i="1"/>
  <c r="H81" i="1"/>
  <c r="G81" i="1"/>
  <c r="H79" i="1"/>
  <c r="G79" i="1"/>
  <c r="E81" i="1"/>
  <c r="D81" i="1"/>
  <c r="E79" i="1"/>
  <c r="D79" i="1"/>
  <c r="E80" i="1"/>
  <c r="D80" i="1"/>
  <c r="H72" i="1" l="1"/>
  <c r="G72" i="1"/>
  <c r="H62" i="1"/>
  <c r="G62" i="1"/>
  <c r="T10" i="1"/>
  <c r="S10" i="1"/>
  <c r="G83" i="1" l="1"/>
  <c r="Q56" i="1"/>
  <c r="P56" i="1"/>
  <c r="N53" i="1"/>
  <c r="M53" i="1"/>
  <c r="N32" i="1"/>
  <c r="M32" i="1"/>
  <c r="N31" i="1"/>
  <c r="M31" i="1"/>
  <c r="J30" i="1"/>
  <c r="K30" i="1"/>
  <c r="D83" i="1"/>
  <c r="N76" i="1"/>
  <c r="M76" i="1"/>
  <c r="E83" i="1" l="1"/>
  <c r="D87" i="1" s="1"/>
  <c r="H83" i="1"/>
  <c r="N46" i="1" l="1"/>
  <c r="M46" i="1"/>
  <c r="P23" i="1"/>
  <c r="Q23" i="1"/>
  <c r="T24" i="1"/>
  <c r="T83" i="1" s="1"/>
  <c r="S87" i="1" s="1"/>
  <c r="S24" i="1"/>
  <c r="S83" i="1" s="1"/>
  <c r="Q83" i="1" l="1"/>
  <c r="P87" i="1" s="1"/>
  <c r="P83" i="1"/>
  <c r="N83" i="1" l="1"/>
  <c r="M87" i="1" s="1"/>
  <c r="M83" i="1"/>
  <c r="J83" i="1" l="1"/>
  <c r="K83" i="1" l="1"/>
  <c r="J87" i="1" s="1"/>
  <c r="G87" i="1"/>
</calcChain>
</file>

<file path=xl/sharedStrings.xml><?xml version="1.0" encoding="utf-8"?>
<sst xmlns="http://schemas.openxmlformats.org/spreadsheetml/2006/main" count="434" uniqueCount="88">
  <si>
    <t>Airport/Location</t>
  </si>
  <si>
    <t>Project</t>
  </si>
  <si>
    <t>E.F. KNAPP  (KMPV)</t>
  </si>
  <si>
    <t xml:space="preserve"> </t>
  </si>
  <si>
    <t>CONST</t>
  </si>
  <si>
    <t>PE</t>
  </si>
  <si>
    <t>FRANKLIN CO.  (KFSO)</t>
  </si>
  <si>
    <t>ROW</t>
  </si>
  <si>
    <t>(Highgate)</t>
  </si>
  <si>
    <t>HARTNESS  (KVSF)</t>
  </si>
  <si>
    <t>(Springfield)</t>
  </si>
  <si>
    <t>Hangar/Apron Area Improvements</t>
  </si>
  <si>
    <t>SRE Building</t>
  </si>
  <si>
    <t>Taxiway Reconstruction/Fix Parallel</t>
  </si>
  <si>
    <t>MIDDLEBURY  (6B0)</t>
  </si>
  <si>
    <t>Airport Lighting Construction</t>
  </si>
  <si>
    <t>Fuel Farm</t>
  </si>
  <si>
    <t>RUTLAND (KRUT)</t>
  </si>
  <si>
    <t>(Clarendon)</t>
  </si>
  <si>
    <t>Obstruction Analysis/EA</t>
  </si>
  <si>
    <t>W. H. MORSE  (KDDH)</t>
  </si>
  <si>
    <t>(Bennington)</t>
  </si>
  <si>
    <t>CONST.</t>
  </si>
  <si>
    <t>STATE-WIDE</t>
  </si>
  <si>
    <t>STATE AIP</t>
  </si>
  <si>
    <t>TOTAL PROGRAM</t>
  </si>
  <si>
    <t>Non-Primary Entitlement (NPE)</t>
  </si>
  <si>
    <t>State Apportionment (SA)</t>
  </si>
  <si>
    <t>NPE &amp; SA Carry Forward</t>
  </si>
  <si>
    <t>Discretionary Need</t>
  </si>
  <si>
    <t>Notes (1)</t>
  </si>
  <si>
    <t>Federal</t>
  </si>
  <si>
    <t>State</t>
  </si>
  <si>
    <t>Apron</t>
  </si>
  <si>
    <t>Description</t>
  </si>
  <si>
    <t>Property Acquisition -  4 properties</t>
  </si>
  <si>
    <t>Property Acquisition - 3 Properties</t>
  </si>
  <si>
    <t>RW 1-19 Reconstruction/Widening</t>
  </si>
  <si>
    <t>Instrument Approach Procedure/Lighting Phase I</t>
  </si>
  <si>
    <t>Instrument Approach Procedure Development Phase II</t>
  </si>
  <si>
    <t>Fencing</t>
  </si>
  <si>
    <t>Terminal Building</t>
  </si>
  <si>
    <t>Relocate Fencing - Part 139</t>
  </si>
  <si>
    <t>Instrument approach to 31</t>
  </si>
  <si>
    <t>Parallel TW - North</t>
  </si>
  <si>
    <t>SRE Expansion</t>
  </si>
  <si>
    <t>Parallel TW completion</t>
  </si>
  <si>
    <t>SREB Extension/ARFF</t>
  </si>
  <si>
    <t xml:space="preserve">Hangar Construction </t>
  </si>
  <si>
    <t>RSA Areas/500' RW improvements</t>
  </si>
  <si>
    <t>Parallel TW Apron - South</t>
  </si>
  <si>
    <t>RW 5-23 Reconstruction/Obstruction Removal</t>
  </si>
  <si>
    <t>Hangar Development Area</t>
  </si>
  <si>
    <t>Land swap</t>
  </si>
  <si>
    <t>RSA Construction/obs study-removal (15 acres)</t>
  </si>
  <si>
    <t>5-23 Resurfacing (AGIS Study)</t>
  </si>
  <si>
    <t>Runway Reconstruction/RSA improvement/Obstruction Removal/Fencing</t>
  </si>
  <si>
    <t>(Berlin)</t>
  </si>
  <si>
    <t>CALEDONIA CO.  (KCDA)</t>
  </si>
  <si>
    <t xml:space="preserve">(Lyndon)  </t>
  </si>
  <si>
    <t>(Middlebury)</t>
  </si>
  <si>
    <t>MORRISVILLE- STOWE (KMVL)</t>
  </si>
  <si>
    <t xml:space="preserve">(Morristown) </t>
  </si>
  <si>
    <t>(Coventry)</t>
  </si>
  <si>
    <t>NE Kingdom International (KEFK)</t>
  </si>
  <si>
    <t>AVIATION - 5 Year Capital Improvement Program FY 2019 - FY 2024</t>
  </si>
  <si>
    <t>Pre-Award Authority - No AIP funds until construction grant, however PE completed in prior years</t>
  </si>
  <si>
    <t xml:space="preserve">Fencing - Statewide </t>
  </si>
  <si>
    <t>Taxiway access/hangar area</t>
  </si>
  <si>
    <t>Pavement Maintenance - Statewide</t>
  </si>
  <si>
    <t>Obstruction Removal</t>
  </si>
  <si>
    <t>Apron Reconstruction - SUPPLEMENTAL</t>
  </si>
  <si>
    <t>Vegetation Maintenance</t>
  </si>
  <si>
    <t>Avigation Easements - Reimbursement</t>
  </si>
  <si>
    <t>Parallel TW - North - SUPPLEMENTAL</t>
  </si>
  <si>
    <t>Hazard Beacon Replacement- Statewide</t>
  </si>
  <si>
    <r>
      <t xml:space="preserve">FY19 </t>
    </r>
    <r>
      <rPr>
        <b/>
        <sz val="10"/>
        <color rgb="FFFF0000"/>
        <rFont val="Arial"/>
        <family val="2"/>
      </rPr>
      <t>(SFY20)</t>
    </r>
  </si>
  <si>
    <r>
      <t xml:space="preserve">FY20 </t>
    </r>
    <r>
      <rPr>
        <b/>
        <sz val="10"/>
        <color rgb="FFFF0000"/>
        <rFont val="Arial"/>
        <family val="2"/>
      </rPr>
      <t>(SFY21)</t>
    </r>
  </si>
  <si>
    <r>
      <t>FY21</t>
    </r>
    <r>
      <rPr>
        <b/>
        <sz val="10"/>
        <color rgb="FFFF0000"/>
        <rFont val="Arial"/>
        <family val="2"/>
      </rPr>
      <t>(SFY22)</t>
    </r>
  </si>
  <si>
    <r>
      <t xml:space="preserve">FY22 </t>
    </r>
    <r>
      <rPr>
        <b/>
        <sz val="10"/>
        <color rgb="FFFF0000"/>
        <rFont val="Arial"/>
        <family val="2"/>
      </rPr>
      <t>(SFY23)</t>
    </r>
  </si>
  <si>
    <r>
      <t xml:space="preserve">FY23 </t>
    </r>
    <r>
      <rPr>
        <b/>
        <sz val="10"/>
        <color rgb="FFFF0000"/>
        <rFont val="Arial"/>
        <family val="2"/>
      </rPr>
      <t>(SFY24)</t>
    </r>
  </si>
  <si>
    <r>
      <t xml:space="preserve">FY24 </t>
    </r>
    <r>
      <rPr>
        <b/>
        <sz val="10"/>
        <color rgb="FFFF0000"/>
        <rFont val="Arial"/>
        <family val="2"/>
      </rPr>
      <t>(SFY25)</t>
    </r>
  </si>
  <si>
    <t>Hazard Beacon (replace wood w/ steel) Trombley?</t>
  </si>
  <si>
    <t>11/28/18 Version</t>
  </si>
  <si>
    <t xml:space="preserve">RW 5-23 Obstruction Study </t>
  </si>
  <si>
    <t>Obstruction Removal - RW extension</t>
  </si>
  <si>
    <t>RW Recon W/1001' Ext./vault/seg circle/Fence/Parallel TW South</t>
  </si>
  <si>
    <t>Relocate southern perimeter fencing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</si>
</sst>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5" formatCode="&quot;$&quot;#,##0_);\(&quot;$&quot;#,##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[$-409]General"/>
    <numFmt numFmtId="165" formatCode="&quot;$&quot;#,##0"/>
    <numFmt numFmtId="166" formatCode="&quot;$&quot;#,##0.00"/>
    <numFmt numFmtId="167" formatCode="&quot;$&quot;#,##0&quot; &quot;;[Red]&quot;($&quot;#,##0&quot;)&quot;"/>
    <numFmt numFmtId="168" formatCode="&quot;$&quot;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000000"/>
      <name val="Calibri"/>
      <family val="2"/>
    </font>
    <font>
      <b/>
      <sz val="12"/>
      <color rgb="FF00000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0"/>
      <color rgb="FFFF0000"/>
      <name val="Arial"/>
      <family val="2"/>
    </font>
    <font>
      <b/>
      <sz val="16"/>
      <color theme="1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rgb="FFD9D9D9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 tint="-0.14999847407452621"/>
        <bgColor rgb="FFDCE6F2"/>
      </patternFill>
    </fill>
    <fill>
      <patternFill patternType="solid">
        <fgColor theme="0" tint="-0.249977111117893"/>
        <bgColor rgb="FFC0C0C0"/>
      </patternFill>
    </fill>
    <fill>
      <patternFill patternType="solid">
        <fgColor theme="0" tint="-0.249977111117893"/>
        <bgColor rgb="FFD9D9D9"/>
      </patternFill>
    </fill>
    <fill>
      <patternFill patternType="solid">
        <fgColor rgb="FFFFC000"/>
        <bgColor rgb="FFFFFFFF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rgb="FFD9D9D9"/>
      </patternFill>
    </fill>
  </fills>
  <borders count="51">
    <border>
      <left/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4">
    <xf numFmtId="0" fontId="0" fillId="0" borderId="0"/>
    <xf numFmtId="0" fontId="1" fillId="0" borderId="0"/>
    <xf numFmtId="164" fontId="2" fillId="0" borderId="0"/>
    <xf numFmtId="44" fontId="8" fillId="0" borderId="0" applyFont="0" applyFill="0" applyBorder="0" applyAlignment="0" applyProtection="0"/>
  </cellStyleXfs>
  <cellXfs count="248">
    <xf numFmtId="0" fontId="0" fillId="0" borderId="0" xfId="0"/>
    <xf numFmtId="164" fontId="4" fillId="0" borderId="0" xfId="2" applyFont="1" applyBorder="1"/>
    <xf numFmtId="164" fontId="4" fillId="0" borderId="2" xfId="2" applyFont="1" applyBorder="1"/>
    <xf numFmtId="164" fontId="5" fillId="0" borderId="12" xfId="2" applyFont="1" applyBorder="1" applyAlignment="1">
      <alignment vertical="center"/>
    </xf>
    <xf numFmtId="164" fontId="4" fillId="0" borderId="0" xfId="2" applyFont="1"/>
    <xf numFmtId="164" fontId="5" fillId="0" borderId="0" xfId="2" applyFont="1" applyFill="1" applyAlignment="1">
      <alignment horizontal="right"/>
    </xf>
    <xf numFmtId="164" fontId="5" fillId="0" borderId="13" xfId="2" applyFont="1" applyBorder="1" applyAlignment="1">
      <alignment vertical="center"/>
    </xf>
    <xf numFmtId="164" fontId="4" fillId="0" borderId="0" xfId="2" applyFont="1" applyFill="1" applyBorder="1"/>
    <xf numFmtId="164" fontId="4" fillId="0" borderId="16" xfId="2" applyFont="1" applyBorder="1"/>
    <xf numFmtId="167" fontId="5" fillId="0" borderId="0" xfId="2" applyNumberFormat="1" applyFont="1" applyFill="1" applyBorder="1" applyAlignment="1">
      <alignment horizontal="center" vertical="center"/>
    </xf>
    <xf numFmtId="164" fontId="5" fillId="0" borderId="0" xfId="2" applyFont="1" applyFill="1" applyBorder="1" applyAlignment="1">
      <alignment vertical="center"/>
    </xf>
    <xf numFmtId="165" fontId="5" fillId="0" borderId="0" xfId="2" applyNumberFormat="1" applyFont="1" applyFill="1" applyBorder="1" applyAlignment="1">
      <alignment horizontal="center"/>
    </xf>
    <xf numFmtId="0" fontId="0" fillId="0" borderId="0" xfId="0" applyFill="1"/>
    <xf numFmtId="0" fontId="7" fillId="0" borderId="2" xfId="0" applyFont="1" applyBorder="1"/>
    <xf numFmtId="164" fontId="5" fillId="0" borderId="0" xfId="2" applyFont="1" applyBorder="1" applyAlignment="1">
      <alignment horizontal="center" vertical="center"/>
    </xf>
    <xf numFmtId="164" fontId="5" fillId="0" borderId="0" xfId="2" applyFont="1" applyFill="1" applyBorder="1" applyAlignment="1">
      <alignment horizontal="center" vertical="center"/>
    </xf>
    <xf numFmtId="164" fontId="5" fillId="0" borderId="16" xfId="2" applyFont="1" applyBorder="1" applyAlignment="1">
      <alignment horizontal="center" vertical="center"/>
    </xf>
    <xf numFmtId="164" fontId="4" fillId="0" borderId="0" xfId="2" applyFont="1" applyAlignment="1">
      <alignment horizontal="center" vertical="center"/>
    </xf>
    <xf numFmtId="164" fontId="5" fillId="0" borderId="0" xfId="2" applyFont="1" applyFill="1" applyAlignment="1">
      <alignment horizontal="center" vertical="center"/>
    </xf>
    <xf numFmtId="164" fontId="5" fillId="0" borderId="18" xfId="2" applyFont="1" applyBorder="1"/>
    <xf numFmtId="164" fontId="4" fillId="0" borderId="24" xfId="2" applyFont="1" applyBorder="1" applyAlignment="1">
      <alignment horizontal="center" vertical="center"/>
    </xf>
    <xf numFmtId="42" fontId="4" fillId="0" borderId="18" xfId="2" applyNumberFormat="1" applyFont="1" applyFill="1" applyBorder="1" applyAlignment="1">
      <alignment horizontal="center" vertical="center"/>
    </xf>
    <xf numFmtId="42" fontId="4" fillId="0" borderId="0" xfId="2" applyNumberFormat="1" applyFont="1" applyFill="1" applyBorder="1" applyAlignment="1">
      <alignment horizontal="center" vertical="center"/>
    </xf>
    <xf numFmtId="42" fontId="4" fillId="2" borderId="0" xfId="2" applyNumberFormat="1" applyFont="1" applyFill="1" applyBorder="1" applyAlignment="1">
      <alignment horizontal="center" vertical="center"/>
    </xf>
    <xf numFmtId="42" fontId="4" fillId="2" borderId="4" xfId="2" applyNumberFormat="1" applyFont="1" applyFill="1" applyBorder="1" applyAlignment="1">
      <alignment horizontal="center" vertical="center"/>
    </xf>
    <xf numFmtId="42" fontId="4" fillId="0" borderId="4" xfId="2" applyNumberFormat="1" applyFont="1" applyFill="1" applyBorder="1" applyAlignment="1">
      <alignment horizontal="center" vertical="center"/>
    </xf>
    <xf numFmtId="42" fontId="4" fillId="2" borderId="2" xfId="2" applyNumberFormat="1" applyFont="1" applyFill="1" applyBorder="1" applyAlignment="1">
      <alignment horizontal="center" vertical="center"/>
    </xf>
    <xf numFmtId="42" fontId="4" fillId="2" borderId="11" xfId="2" applyNumberFormat="1" applyFont="1" applyFill="1" applyBorder="1" applyAlignment="1">
      <alignment horizontal="center" vertical="center"/>
    </xf>
    <xf numFmtId="42" fontId="4" fillId="0" borderId="11" xfId="2" applyNumberFormat="1" applyFont="1" applyFill="1" applyBorder="1" applyAlignment="1">
      <alignment horizontal="center" vertical="center"/>
    </xf>
    <xf numFmtId="42" fontId="4" fillId="0" borderId="7" xfId="2" applyNumberFormat="1" applyFont="1" applyFill="1" applyBorder="1" applyAlignment="1">
      <alignment horizontal="center" vertical="center"/>
    </xf>
    <xf numFmtId="42" fontId="4" fillId="2" borderId="7" xfId="2" applyNumberFormat="1" applyFont="1" applyFill="1" applyBorder="1" applyAlignment="1">
      <alignment horizontal="center" vertical="center"/>
    </xf>
    <xf numFmtId="42" fontId="5" fillId="0" borderId="7" xfId="2" applyNumberFormat="1" applyFont="1" applyFill="1" applyBorder="1" applyAlignment="1">
      <alignment horizontal="center" vertical="center"/>
    </xf>
    <xf numFmtId="42" fontId="5" fillId="0" borderId="11" xfId="2" applyNumberFormat="1" applyFont="1" applyFill="1" applyBorder="1" applyAlignment="1">
      <alignment horizontal="center" vertical="center"/>
    </xf>
    <xf numFmtId="42" fontId="4" fillId="0" borderId="24" xfId="2" applyNumberFormat="1" applyFont="1" applyFill="1" applyBorder="1" applyAlignment="1">
      <alignment horizontal="center" vertical="center"/>
    </xf>
    <xf numFmtId="42" fontId="4" fillId="2" borderId="24" xfId="2" applyNumberFormat="1" applyFont="1" applyFill="1" applyBorder="1" applyAlignment="1">
      <alignment horizontal="center" vertical="center"/>
    </xf>
    <xf numFmtId="42" fontId="4" fillId="0" borderId="19" xfId="2" applyNumberFormat="1" applyFont="1" applyFill="1" applyBorder="1" applyAlignment="1">
      <alignment horizontal="center" vertical="center"/>
    </xf>
    <xf numFmtId="42" fontId="4" fillId="0" borderId="5" xfId="2" applyNumberFormat="1" applyFont="1" applyFill="1" applyBorder="1" applyAlignment="1">
      <alignment horizontal="center" vertical="center"/>
    </xf>
    <xf numFmtId="42" fontId="4" fillId="2" borderId="17" xfId="2" applyNumberFormat="1" applyFont="1" applyFill="1" applyBorder="1" applyAlignment="1">
      <alignment horizontal="center" vertical="center"/>
    </xf>
    <xf numFmtId="42" fontId="5" fillId="0" borderId="13" xfId="2" applyNumberFormat="1" applyFont="1" applyFill="1" applyBorder="1" applyAlignment="1">
      <alignment horizontal="center" vertical="center"/>
    </xf>
    <xf numFmtId="42" fontId="5" fillId="0" borderId="14" xfId="2" applyNumberFormat="1" applyFont="1" applyFill="1" applyBorder="1" applyAlignment="1">
      <alignment horizontal="center" vertical="center"/>
    </xf>
    <xf numFmtId="164" fontId="5" fillId="0" borderId="25" xfId="2" applyFont="1" applyBorder="1"/>
    <xf numFmtId="42" fontId="4" fillId="2" borderId="31" xfId="2" applyNumberFormat="1" applyFont="1" applyFill="1" applyBorder="1" applyAlignment="1">
      <alignment horizontal="center" vertical="center"/>
    </xf>
    <xf numFmtId="42" fontId="4" fillId="0" borderId="31" xfId="2" applyNumberFormat="1" applyFont="1" applyFill="1" applyBorder="1" applyAlignment="1">
      <alignment horizontal="center" vertical="center"/>
    </xf>
    <xf numFmtId="164" fontId="5" fillId="0" borderId="19" xfId="2" applyFont="1" applyBorder="1"/>
    <xf numFmtId="164" fontId="4" fillId="0" borderId="33" xfId="2" applyFont="1" applyBorder="1" applyAlignment="1">
      <alignment horizontal="center" vertical="center"/>
    </xf>
    <xf numFmtId="42" fontId="4" fillId="2" borderId="33" xfId="2" applyNumberFormat="1" applyFont="1" applyFill="1" applyBorder="1" applyAlignment="1">
      <alignment horizontal="center" vertical="center"/>
    </xf>
    <xf numFmtId="42" fontId="4" fillId="2" borderId="34" xfId="2" applyNumberFormat="1" applyFont="1" applyFill="1" applyBorder="1" applyAlignment="1">
      <alignment horizontal="center" vertical="center"/>
    </xf>
    <xf numFmtId="42" fontId="6" fillId="2" borderId="24" xfId="2" applyNumberFormat="1" applyFont="1" applyFill="1" applyBorder="1" applyAlignment="1">
      <alignment horizontal="center" vertical="center"/>
    </xf>
    <xf numFmtId="42" fontId="4" fillId="0" borderId="33" xfId="2" applyNumberFormat="1" applyFont="1" applyFill="1" applyBorder="1" applyAlignment="1">
      <alignment horizontal="center" vertical="center"/>
    </xf>
    <xf numFmtId="42" fontId="4" fillId="0" borderId="34" xfId="2" applyNumberFormat="1" applyFont="1" applyFill="1" applyBorder="1" applyAlignment="1">
      <alignment horizontal="center" vertical="center"/>
    </xf>
    <xf numFmtId="42" fontId="5" fillId="0" borderId="4" xfId="2" applyNumberFormat="1" applyFont="1" applyFill="1" applyBorder="1" applyAlignment="1">
      <alignment horizontal="center" vertical="center"/>
    </xf>
    <xf numFmtId="42" fontId="6" fillId="0" borderId="24" xfId="2" applyNumberFormat="1" applyFont="1" applyFill="1" applyBorder="1" applyAlignment="1">
      <alignment horizontal="center" vertical="center"/>
    </xf>
    <xf numFmtId="42" fontId="6" fillId="0" borderId="4" xfId="2" applyNumberFormat="1" applyFont="1" applyFill="1" applyBorder="1" applyAlignment="1">
      <alignment horizontal="center" vertical="center"/>
    </xf>
    <xf numFmtId="42" fontId="5" fillId="0" borderId="34" xfId="2" applyNumberFormat="1" applyFont="1" applyFill="1" applyBorder="1" applyAlignment="1">
      <alignment horizontal="center" vertical="center"/>
    </xf>
    <xf numFmtId="164" fontId="5" fillId="0" borderId="31" xfId="2" applyFont="1" applyBorder="1" applyAlignment="1">
      <alignment horizontal="center" vertical="center"/>
    </xf>
    <xf numFmtId="164" fontId="5" fillId="0" borderId="33" xfId="2" applyFont="1" applyBorder="1" applyAlignment="1">
      <alignment horizontal="center" vertical="center"/>
    </xf>
    <xf numFmtId="164" fontId="5" fillId="0" borderId="36" xfId="2" applyFont="1" applyBorder="1"/>
    <xf numFmtId="164" fontId="4" fillId="0" borderId="36" xfId="2" applyFont="1" applyBorder="1"/>
    <xf numFmtId="164" fontId="4" fillId="0" borderId="37" xfId="2" applyFont="1" applyBorder="1"/>
    <xf numFmtId="164" fontId="5" fillId="0" borderId="37" xfId="2" applyFont="1" applyBorder="1"/>
    <xf numFmtId="164" fontId="5" fillId="0" borderId="35" xfId="2" applyFont="1" applyBorder="1"/>
    <xf numFmtId="164" fontId="4" fillId="0" borderId="31" xfId="2" applyFont="1" applyFill="1" applyBorder="1" applyAlignment="1">
      <alignment horizontal="center" vertical="center"/>
    </xf>
    <xf numFmtId="164" fontId="4" fillId="2" borderId="22" xfId="2" applyFont="1" applyFill="1" applyBorder="1" applyAlignment="1">
      <alignment horizontal="center" vertical="center"/>
    </xf>
    <xf numFmtId="165" fontId="4" fillId="2" borderId="22" xfId="2" applyNumberFormat="1" applyFont="1" applyFill="1" applyBorder="1" applyAlignment="1">
      <alignment horizontal="center" vertical="center"/>
    </xf>
    <xf numFmtId="42" fontId="5" fillId="2" borderId="0" xfId="2" applyNumberFormat="1" applyFont="1" applyFill="1" applyBorder="1" applyAlignment="1">
      <alignment horizontal="center" vertical="center"/>
    </xf>
    <xf numFmtId="42" fontId="5" fillId="3" borderId="22" xfId="2" applyNumberFormat="1" applyFont="1" applyFill="1" applyBorder="1" applyAlignment="1">
      <alignment horizontal="center" vertical="center"/>
    </xf>
    <xf numFmtId="164" fontId="4" fillId="2" borderId="23" xfId="2" applyFont="1" applyFill="1" applyBorder="1" applyAlignment="1">
      <alignment horizontal="center" vertical="center"/>
    </xf>
    <xf numFmtId="42" fontId="5" fillId="2" borderId="7" xfId="2" applyNumberFormat="1" applyFont="1" applyFill="1" applyBorder="1" applyAlignment="1">
      <alignment horizontal="center" vertical="center"/>
    </xf>
    <xf numFmtId="42" fontId="5" fillId="2" borderId="4" xfId="2" applyNumberFormat="1" applyFont="1" applyFill="1" applyBorder="1" applyAlignment="1">
      <alignment horizontal="center" vertical="center"/>
    </xf>
    <xf numFmtId="42" fontId="6" fillId="2" borderId="4" xfId="2" applyNumberFormat="1" applyFont="1" applyFill="1" applyBorder="1" applyAlignment="1">
      <alignment horizontal="center" vertical="center"/>
    </xf>
    <xf numFmtId="42" fontId="5" fillId="2" borderId="34" xfId="2" applyNumberFormat="1" applyFont="1" applyFill="1" applyBorder="1" applyAlignment="1">
      <alignment horizontal="center" vertical="center"/>
    </xf>
    <xf numFmtId="168" fontId="4" fillId="0" borderId="21" xfId="2" applyNumberFormat="1" applyFont="1" applyFill="1" applyBorder="1" applyAlignment="1">
      <alignment horizontal="center" vertical="center"/>
    </xf>
    <xf numFmtId="164" fontId="4" fillId="0" borderId="22" xfId="2" applyFont="1" applyFill="1" applyBorder="1" applyAlignment="1">
      <alignment horizontal="center" vertical="center"/>
    </xf>
    <xf numFmtId="164" fontId="4" fillId="0" borderId="23" xfId="2" applyFont="1" applyFill="1" applyBorder="1" applyAlignment="1">
      <alignment horizontal="center" vertical="center"/>
    </xf>
    <xf numFmtId="165" fontId="4" fillId="0" borderId="22" xfId="2" applyNumberFormat="1" applyFont="1" applyFill="1" applyBorder="1" applyAlignment="1">
      <alignment horizontal="center" vertical="center"/>
    </xf>
    <xf numFmtId="42" fontId="7" fillId="0" borderId="24" xfId="3" applyNumberFormat="1" applyFont="1" applyFill="1" applyBorder="1" applyAlignment="1">
      <alignment horizontal="center" vertical="center"/>
    </xf>
    <xf numFmtId="42" fontId="7" fillId="0" borderId="24" xfId="0" applyNumberFormat="1" applyFont="1" applyFill="1" applyBorder="1" applyAlignment="1">
      <alignment horizontal="center" vertical="center"/>
    </xf>
    <xf numFmtId="164" fontId="4" fillId="0" borderId="38" xfId="2" applyFont="1" applyFill="1" applyBorder="1"/>
    <xf numFmtId="164" fontId="4" fillId="0" borderId="39" xfId="2" applyFont="1" applyBorder="1"/>
    <xf numFmtId="0" fontId="7" fillId="0" borderId="39" xfId="0" applyFont="1" applyBorder="1"/>
    <xf numFmtId="164" fontId="4" fillId="0" borderId="2" xfId="2" applyFont="1" applyFill="1" applyBorder="1"/>
    <xf numFmtId="164" fontId="4" fillId="5" borderId="2" xfId="2" applyFont="1" applyFill="1" applyBorder="1"/>
    <xf numFmtId="164" fontId="4" fillId="0" borderId="39" xfId="2" applyFont="1" applyFill="1" applyBorder="1"/>
    <xf numFmtId="164" fontId="4" fillId="5" borderId="39" xfId="2" applyFont="1" applyFill="1" applyBorder="1"/>
    <xf numFmtId="42" fontId="4" fillId="2" borderId="40" xfId="2" applyNumberFormat="1" applyFont="1" applyFill="1" applyBorder="1" applyAlignment="1">
      <alignment horizontal="center" vertical="center"/>
    </xf>
    <xf numFmtId="42" fontId="4" fillId="3" borderId="40" xfId="2" applyNumberFormat="1" applyFont="1" applyFill="1" applyBorder="1" applyAlignment="1">
      <alignment horizontal="center" vertical="center"/>
    </xf>
    <xf numFmtId="42" fontId="4" fillId="2" borderId="41" xfId="2" applyNumberFormat="1" applyFont="1" applyFill="1" applyBorder="1" applyAlignment="1">
      <alignment horizontal="center" vertical="center"/>
    </xf>
    <xf numFmtId="164" fontId="4" fillId="0" borderId="21" xfId="2" applyFont="1" applyFill="1" applyBorder="1" applyAlignment="1">
      <alignment horizontal="center" vertical="center"/>
    </xf>
    <xf numFmtId="42" fontId="4" fillId="0" borderId="25" xfId="2" applyNumberFormat="1" applyFont="1" applyFill="1" applyBorder="1" applyAlignment="1">
      <alignment horizontal="center" vertical="center"/>
    </xf>
    <xf numFmtId="42" fontId="4" fillId="0" borderId="32" xfId="2" applyNumberFormat="1" applyFont="1" applyFill="1" applyBorder="1" applyAlignment="1">
      <alignment horizontal="center" vertical="center"/>
    </xf>
    <xf numFmtId="42" fontId="7" fillId="0" borderId="19" xfId="3" applyNumberFormat="1" applyFont="1" applyFill="1" applyBorder="1" applyAlignment="1">
      <alignment horizontal="center" vertical="center"/>
    </xf>
    <xf numFmtId="42" fontId="7" fillId="0" borderId="4" xfId="0" applyNumberFormat="1" applyFont="1" applyFill="1" applyBorder="1" applyAlignment="1">
      <alignment horizontal="center" vertical="center"/>
    </xf>
    <xf numFmtId="42" fontId="7" fillId="0" borderId="19" xfId="0" applyNumberFormat="1" applyFont="1" applyFill="1" applyBorder="1" applyAlignment="1">
      <alignment horizontal="center" vertical="center"/>
    </xf>
    <xf numFmtId="42" fontId="5" fillId="0" borderId="19" xfId="2" applyNumberFormat="1" applyFont="1" applyFill="1" applyBorder="1" applyAlignment="1">
      <alignment horizontal="center" vertical="center"/>
    </xf>
    <xf numFmtId="42" fontId="5" fillId="0" borderId="32" xfId="2" applyNumberFormat="1" applyFont="1" applyFill="1" applyBorder="1" applyAlignment="1">
      <alignment horizontal="center" vertical="center"/>
    </xf>
    <xf numFmtId="42" fontId="5" fillId="0" borderId="18" xfId="2" applyNumberFormat="1" applyFont="1" applyFill="1" applyBorder="1" applyAlignment="1">
      <alignment horizontal="center" vertical="center"/>
    </xf>
    <xf numFmtId="42" fontId="5" fillId="0" borderId="25" xfId="2" applyNumberFormat="1" applyFont="1" applyFill="1" applyBorder="1" applyAlignment="1">
      <alignment horizontal="center" vertical="center"/>
    </xf>
    <xf numFmtId="42" fontId="4" fillId="2" borderId="38" xfId="2" applyNumberFormat="1" applyFont="1" applyFill="1" applyBorder="1" applyAlignment="1">
      <alignment horizontal="center" vertical="center"/>
    </xf>
    <xf numFmtId="42" fontId="4" fillId="2" borderId="39" xfId="2" applyNumberFormat="1" applyFont="1" applyFill="1" applyBorder="1" applyAlignment="1">
      <alignment horizontal="center" vertical="center"/>
    </xf>
    <xf numFmtId="42" fontId="5" fillId="2" borderId="38" xfId="2" applyNumberFormat="1" applyFont="1" applyFill="1" applyBorder="1" applyAlignment="1">
      <alignment horizontal="center" vertical="center"/>
    </xf>
    <xf numFmtId="42" fontId="5" fillId="2" borderId="2" xfId="2" applyNumberFormat="1" applyFont="1" applyFill="1" applyBorder="1" applyAlignment="1">
      <alignment horizontal="center" vertical="center"/>
    </xf>
    <xf numFmtId="42" fontId="5" fillId="2" borderId="39" xfId="2" applyNumberFormat="1" applyFont="1" applyFill="1" applyBorder="1" applyAlignment="1">
      <alignment horizontal="center" vertical="center"/>
    </xf>
    <xf numFmtId="42" fontId="5" fillId="2" borderId="13" xfId="2" applyNumberFormat="1" applyFont="1" applyFill="1" applyBorder="1" applyAlignment="1">
      <alignment horizontal="center" vertical="center"/>
    </xf>
    <xf numFmtId="168" fontId="4" fillId="2" borderId="16" xfId="2" applyNumberFormat="1" applyFont="1" applyFill="1" applyBorder="1" applyAlignment="1">
      <alignment horizontal="center" vertical="center"/>
    </xf>
    <xf numFmtId="42" fontId="6" fillId="0" borderId="19" xfId="2" applyNumberFormat="1" applyFont="1" applyFill="1" applyBorder="1" applyAlignment="1">
      <alignment horizontal="center" vertical="center"/>
    </xf>
    <xf numFmtId="42" fontId="6" fillId="2" borderId="2" xfId="2" applyNumberFormat="1" applyFont="1" applyFill="1" applyBorder="1" applyAlignment="1">
      <alignment horizontal="center" vertical="center"/>
    </xf>
    <xf numFmtId="42" fontId="5" fillId="0" borderId="12" xfId="2" applyNumberFormat="1" applyFont="1" applyFill="1" applyBorder="1" applyAlignment="1">
      <alignment horizontal="center" vertical="center"/>
    </xf>
    <xf numFmtId="42" fontId="5" fillId="2" borderId="16" xfId="2" applyNumberFormat="1" applyFont="1" applyFill="1" applyBorder="1" applyAlignment="1">
      <alignment horizontal="center" vertical="center"/>
    </xf>
    <xf numFmtId="42" fontId="5" fillId="0" borderId="21" xfId="2" applyNumberFormat="1" applyFont="1" applyFill="1" applyBorder="1" applyAlignment="1">
      <alignment horizontal="center" vertical="center"/>
    </xf>
    <xf numFmtId="164" fontId="5" fillId="0" borderId="44" xfId="2" applyFont="1" applyFill="1" applyBorder="1" applyAlignment="1">
      <alignment vertical="center"/>
    </xf>
    <xf numFmtId="164" fontId="5" fillId="0" borderId="28" xfId="2" applyFont="1" applyFill="1" applyBorder="1" applyAlignment="1">
      <alignment vertical="center"/>
    </xf>
    <xf numFmtId="164" fontId="5" fillId="0" borderId="45" xfId="2" applyFont="1" applyFill="1" applyBorder="1" applyAlignment="1">
      <alignment vertical="center"/>
    </xf>
    <xf numFmtId="164" fontId="5" fillId="0" borderId="18" xfId="2" applyFont="1" applyFill="1" applyBorder="1"/>
    <xf numFmtId="42" fontId="5" fillId="2" borderId="11" xfId="2" applyNumberFormat="1" applyFont="1" applyFill="1" applyBorder="1" applyAlignment="1">
      <alignment horizontal="center" vertical="center"/>
    </xf>
    <xf numFmtId="42" fontId="5" fillId="2" borderId="47" xfId="2" applyNumberFormat="1" applyFont="1" applyFill="1" applyBorder="1" applyAlignment="1">
      <alignment horizontal="center" vertical="center"/>
    </xf>
    <xf numFmtId="42" fontId="5" fillId="2" borderId="48" xfId="2" applyNumberFormat="1" applyFont="1" applyFill="1" applyBorder="1" applyAlignment="1">
      <alignment vertical="center"/>
    </xf>
    <xf numFmtId="42" fontId="5" fillId="2" borderId="23" xfId="2" applyNumberFormat="1" applyFont="1" applyFill="1" applyBorder="1" applyAlignment="1">
      <alignment vertical="center"/>
    </xf>
    <xf numFmtId="42" fontId="5" fillId="0" borderId="47" xfId="2" applyNumberFormat="1" applyFont="1" applyFill="1" applyBorder="1" applyAlignment="1">
      <alignment horizontal="center" vertical="center"/>
    </xf>
    <xf numFmtId="42" fontId="5" fillId="0" borderId="48" xfId="2" applyNumberFormat="1" applyFont="1" applyFill="1" applyBorder="1" applyAlignment="1">
      <alignment vertical="center"/>
    </xf>
    <xf numFmtId="42" fontId="5" fillId="0" borderId="23" xfId="2" applyNumberFormat="1" applyFont="1" applyFill="1" applyBorder="1" applyAlignment="1">
      <alignment vertical="center"/>
    </xf>
    <xf numFmtId="164" fontId="5" fillId="0" borderId="49" xfId="2" applyFont="1" applyBorder="1" applyAlignment="1">
      <alignment horizontal="center" vertical="center"/>
    </xf>
    <xf numFmtId="164" fontId="4" fillId="0" borderId="3" xfId="2" applyFont="1" applyFill="1" applyBorder="1"/>
    <xf numFmtId="42" fontId="4" fillId="0" borderId="20" xfId="2" applyNumberFormat="1" applyFont="1" applyFill="1" applyBorder="1" applyAlignment="1">
      <alignment horizontal="center" vertical="center"/>
    </xf>
    <xf numFmtId="42" fontId="4" fillId="0" borderId="49" xfId="2" applyNumberFormat="1" applyFont="1" applyFill="1" applyBorder="1" applyAlignment="1">
      <alignment horizontal="center" vertical="center"/>
    </xf>
    <xf numFmtId="42" fontId="4" fillId="2" borderId="30" xfId="2" applyNumberFormat="1" applyFont="1" applyFill="1" applyBorder="1" applyAlignment="1">
      <alignment horizontal="center" vertical="center"/>
    </xf>
    <xf numFmtId="42" fontId="4" fillId="2" borderId="49" xfId="2" applyNumberFormat="1" applyFont="1" applyFill="1" applyBorder="1" applyAlignment="1">
      <alignment horizontal="center" vertical="center"/>
    </xf>
    <xf numFmtId="42" fontId="4" fillId="2" borderId="5" xfId="2" applyNumberFormat="1" applyFont="1" applyFill="1" applyBorder="1" applyAlignment="1">
      <alignment horizontal="center" vertical="center"/>
    </xf>
    <xf numFmtId="164" fontId="4" fillId="0" borderId="49" xfId="2" applyFont="1" applyFill="1" applyBorder="1" applyAlignment="1">
      <alignment horizontal="center" vertical="center"/>
    </xf>
    <xf numFmtId="164" fontId="4" fillId="9" borderId="2" xfId="2" applyFont="1" applyFill="1" applyBorder="1"/>
    <xf numFmtId="42" fontId="4" fillId="4" borderId="31" xfId="2" applyNumberFormat="1" applyFont="1" applyFill="1" applyBorder="1" applyAlignment="1">
      <alignment horizontal="center" vertical="center"/>
    </xf>
    <xf numFmtId="42" fontId="4" fillId="4" borderId="40" xfId="2" applyNumberFormat="1" applyFont="1" applyFill="1" applyBorder="1" applyAlignment="1">
      <alignment horizontal="center" vertical="center"/>
    </xf>
    <xf numFmtId="42" fontId="4" fillId="4" borderId="24" xfId="2" applyNumberFormat="1" applyFont="1" applyFill="1" applyBorder="1" applyAlignment="1">
      <alignment horizontal="center" vertical="center"/>
    </xf>
    <xf numFmtId="42" fontId="4" fillId="4" borderId="2" xfId="2" applyNumberFormat="1" applyFont="1" applyFill="1" applyBorder="1" applyAlignment="1">
      <alignment horizontal="center" vertical="center"/>
    </xf>
    <xf numFmtId="164" fontId="4" fillId="9" borderId="39" xfId="2" applyFont="1" applyFill="1" applyBorder="1"/>
    <xf numFmtId="42" fontId="4" fillId="4" borderId="17" xfId="2" applyNumberFormat="1" applyFont="1" applyFill="1" applyBorder="1" applyAlignment="1">
      <alignment horizontal="center" vertical="center"/>
    </xf>
    <xf numFmtId="42" fontId="4" fillId="11" borderId="31" xfId="2" applyNumberFormat="1" applyFont="1" applyFill="1" applyBorder="1" applyAlignment="1">
      <alignment horizontal="center" vertical="center"/>
    </xf>
    <xf numFmtId="42" fontId="4" fillId="11" borderId="38" xfId="2" applyNumberFormat="1" applyFont="1" applyFill="1" applyBorder="1" applyAlignment="1">
      <alignment horizontal="center" vertical="center"/>
    </xf>
    <xf numFmtId="0" fontId="7" fillId="10" borderId="2" xfId="0" applyFont="1" applyFill="1" applyBorder="1"/>
    <xf numFmtId="42" fontId="4" fillId="4" borderId="38" xfId="2" applyNumberFormat="1" applyFont="1" applyFill="1" applyBorder="1" applyAlignment="1">
      <alignment horizontal="center" vertical="center"/>
    </xf>
    <xf numFmtId="42" fontId="4" fillId="2" borderId="25" xfId="2" applyNumberFormat="1" applyFont="1" applyFill="1" applyBorder="1" applyAlignment="1">
      <alignment horizontal="center" vertical="center"/>
    </xf>
    <xf numFmtId="42" fontId="4" fillId="2" borderId="20" xfId="2" applyNumberFormat="1" applyFont="1" applyFill="1" applyBorder="1" applyAlignment="1">
      <alignment horizontal="center" vertical="center"/>
    </xf>
    <xf numFmtId="42" fontId="4" fillId="2" borderId="32" xfId="2" applyNumberFormat="1" applyFont="1" applyFill="1" applyBorder="1" applyAlignment="1">
      <alignment horizontal="center" vertical="center"/>
    </xf>
    <xf numFmtId="42" fontId="4" fillId="4" borderId="25" xfId="2" applyNumberFormat="1" applyFont="1" applyFill="1" applyBorder="1" applyAlignment="1">
      <alignment horizontal="center" vertical="center"/>
    </xf>
    <xf numFmtId="42" fontId="4" fillId="4" borderId="7" xfId="2" applyNumberFormat="1" applyFont="1" applyFill="1" applyBorder="1" applyAlignment="1">
      <alignment horizontal="center" vertical="center"/>
    </xf>
    <xf numFmtId="42" fontId="4" fillId="4" borderId="19" xfId="2" applyNumberFormat="1" applyFont="1" applyFill="1" applyBorder="1" applyAlignment="1">
      <alignment horizontal="center" vertical="center"/>
    </xf>
    <xf numFmtId="42" fontId="4" fillId="4" borderId="4" xfId="2" applyNumberFormat="1" applyFont="1" applyFill="1" applyBorder="1" applyAlignment="1">
      <alignment horizontal="center" vertical="center"/>
    </xf>
    <xf numFmtId="0" fontId="7" fillId="0" borderId="0" xfId="1" applyFont="1"/>
    <xf numFmtId="0" fontId="7" fillId="0" borderId="0" xfId="1" applyFont="1" applyAlignment="1">
      <alignment horizontal="center" vertical="center"/>
    </xf>
    <xf numFmtId="168" fontId="7" fillId="0" borderId="0" xfId="1" applyNumberFormat="1" applyFont="1" applyAlignment="1">
      <alignment horizontal="center"/>
    </xf>
    <xf numFmtId="0" fontId="7" fillId="0" borderId="0" xfId="0" applyFont="1"/>
    <xf numFmtId="165" fontId="4" fillId="0" borderId="0" xfId="2" applyNumberFormat="1" applyFont="1" applyAlignment="1">
      <alignment horizontal="center"/>
    </xf>
    <xf numFmtId="164" fontId="4" fillId="0" borderId="0" xfId="2" applyFont="1" applyAlignment="1">
      <alignment horizontal="center"/>
    </xf>
    <xf numFmtId="168" fontId="4" fillId="0" borderId="0" xfId="2" applyNumberFormat="1" applyFont="1" applyAlignment="1">
      <alignment horizontal="center"/>
    </xf>
    <xf numFmtId="164" fontId="5" fillId="7" borderId="29" xfId="2" applyFont="1" applyFill="1" applyBorder="1" applyAlignment="1">
      <alignment vertical="center"/>
    </xf>
    <xf numFmtId="164" fontId="5" fillId="7" borderId="15" xfId="2" applyFont="1" applyFill="1" applyBorder="1" applyAlignment="1">
      <alignment horizontal="center" vertical="center"/>
    </xf>
    <xf numFmtId="164" fontId="5" fillId="7" borderId="15" xfId="2" applyFont="1" applyFill="1" applyBorder="1" applyAlignment="1">
      <alignment vertical="center"/>
    </xf>
    <xf numFmtId="14" fontId="5" fillId="4" borderId="21" xfId="2" applyNumberFormat="1" applyFont="1" applyFill="1" applyBorder="1" applyAlignment="1">
      <alignment horizontal="center" vertical="center"/>
    </xf>
    <xf numFmtId="14" fontId="5" fillId="0" borderId="16" xfId="2" applyNumberFormat="1" applyFont="1" applyFill="1" applyBorder="1" applyAlignment="1">
      <alignment horizontal="center" vertical="center"/>
    </xf>
    <xf numFmtId="0" fontId="7" fillId="0" borderId="37" xfId="0" applyFont="1" applyBorder="1"/>
    <xf numFmtId="42" fontId="7" fillId="2" borderId="41" xfId="0" applyNumberFormat="1" applyFont="1" applyFill="1" applyBorder="1" applyAlignment="1">
      <alignment horizontal="center" vertical="center"/>
    </xf>
    <xf numFmtId="42" fontId="7" fillId="2" borderId="33" xfId="0" applyNumberFormat="1" applyFont="1" applyFill="1" applyBorder="1" applyAlignment="1">
      <alignment horizontal="center" vertical="center"/>
    </xf>
    <xf numFmtId="42" fontId="7" fillId="2" borderId="39" xfId="0" applyNumberFormat="1" applyFont="1" applyFill="1" applyBorder="1" applyAlignment="1">
      <alignment horizontal="center" vertical="center"/>
    </xf>
    <xf numFmtId="42" fontId="7" fillId="0" borderId="25" xfId="0" applyNumberFormat="1" applyFont="1" applyFill="1" applyBorder="1" applyAlignment="1">
      <alignment horizontal="center" vertical="center"/>
    </xf>
    <xf numFmtId="42" fontId="7" fillId="0" borderId="31" xfId="0" applyNumberFormat="1" applyFont="1" applyFill="1" applyBorder="1" applyAlignment="1">
      <alignment horizontal="center" vertical="center"/>
    </xf>
    <xf numFmtId="42" fontId="7" fillId="0" borderId="7" xfId="0" applyNumberFormat="1" applyFont="1" applyFill="1" applyBorder="1" applyAlignment="1">
      <alignment horizontal="center" vertical="center"/>
    </xf>
    <xf numFmtId="42" fontId="7" fillId="2" borderId="40" xfId="0" applyNumberFormat="1" applyFont="1" applyFill="1" applyBorder="1" applyAlignment="1">
      <alignment horizontal="center" vertical="center"/>
    </xf>
    <xf numFmtId="42" fontId="7" fillId="2" borderId="24" xfId="0" applyNumberFormat="1" applyFont="1" applyFill="1" applyBorder="1" applyAlignment="1">
      <alignment horizontal="center" vertical="center"/>
    </xf>
    <xf numFmtId="42" fontId="7" fillId="2" borderId="2" xfId="0" applyNumberFormat="1" applyFont="1" applyFill="1" applyBorder="1" applyAlignment="1">
      <alignment horizontal="center" vertical="center"/>
    </xf>
    <xf numFmtId="0" fontId="7" fillId="0" borderId="35" xfId="0" applyFont="1" applyBorder="1"/>
    <xf numFmtId="0" fontId="7" fillId="0" borderId="36" xfId="0" applyFont="1" applyBorder="1"/>
    <xf numFmtId="0" fontId="7" fillId="0" borderId="19" xfId="0" applyFont="1" applyBorder="1"/>
    <xf numFmtId="0" fontId="7" fillId="0" borderId="24" xfId="0" applyFont="1" applyBorder="1"/>
    <xf numFmtId="0" fontId="7" fillId="0" borderId="4" xfId="0" applyFont="1" applyBorder="1"/>
    <xf numFmtId="42" fontId="7" fillId="0" borderId="32" xfId="0" applyNumberFormat="1" applyFont="1" applyFill="1" applyBorder="1" applyAlignment="1">
      <alignment horizontal="center" vertical="center"/>
    </xf>
    <xf numFmtId="42" fontId="7" fillId="0" borderId="33" xfId="0" applyNumberFormat="1" applyFont="1" applyFill="1" applyBorder="1" applyAlignment="1">
      <alignment horizontal="center" vertical="center"/>
    </xf>
    <xf numFmtId="42" fontId="7" fillId="0" borderId="34" xfId="0" applyNumberFormat="1" applyFont="1" applyFill="1" applyBorder="1" applyAlignment="1">
      <alignment horizontal="center" vertical="center"/>
    </xf>
    <xf numFmtId="0" fontId="7" fillId="0" borderId="32" xfId="0" applyFont="1" applyBorder="1"/>
    <xf numFmtId="0" fontId="7" fillId="0" borderId="33" xfId="0" applyFont="1" applyBorder="1"/>
    <xf numFmtId="0" fontId="7" fillId="0" borderId="34" xfId="0" applyFont="1" applyBorder="1"/>
    <xf numFmtId="164" fontId="4" fillId="0" borderId="18" xfId="2" applyFont="1" applyBorder="1"/>
    <xf numFmtId="164" fontId="4" fillId="0" borderId="0" xfId="2" applyFont="1" applyBorder="1" applyAlignment="1">
      <alignment horizontal="center" vertical="center"/>
    </xf>
    <xf numFmtId="165" fontId="4" fillId="4" borderId="0" xfId="2" applyNumberFormat="1" applyFont="1" applyFill="1" applyAlignment="1">
      <alignment horizontal="center"/>
    </xf>
    <xf numFmtId="165" fontId="4" fillId="0" borderId="0" xfId="2" applyNumberFormat="1" applyFont="1" applyFill="1" applyAlignment="1">
      <alignment horizontal="center"/>
    </xf>
    <xf numFmtId="0" fontId="7" fillId="0" borderId="0" xfId="0" applyFont="1" applyAlignment="1">
      <alignment horizontal="center" vertical="center"/>
    </xf>
    <xf numFmtId="168" fontId="7" fillId="0" borderId="0" xfId="0" applyNumberFormat="1" applyFont="1" applyAlignment="1">
      <alignment horizontal="center"/>
    </xf>
    <xf numFmtId="42" fontId="4" fillId="11" borderId="40" xfId="2" applyNumberFormat="1" applyFont="1" applyFill="1" applyBorder="1" applyAlignment="1">
      <alignment horizontal="center" vertical="center"/>
    </xf>
    <xf numFmtId="164" fontId="4" fillId="0" borderId="16" xfId="2" applyFont="1" applyFill="1" applyBorder="1" applyAlignment="1">
      <alignment horizontal="center" vertical="center"/>
    </xf>
    <xf numFmtId="42" fontId="4" fillId="0" borderId="41" xfId="2" applyNumberFormat="1" applyFont="1" applyFill="1" applyBorder="1" applyAlignment="1">
      <alignment horizontal="center" vertical="center"/>
    </xf>
    <xf numFmtId="164" fontId="4" fillId="2" borderId="21" xfId="2" applyFont="1" applyFill="1" applyBorder="1" applyAlignment="1">
      <alignment horizontal="center" vertical="center"/>
    </xf>
    <xf numFmtId="42" fontId="4" fillId="3" borderId="20" xfId="2" applyNumberFormat="1" applyFont="1" applyFill="1" applyBorder="1" applyAlignment="1">
      <alignment horizontal="center" vertical="center"/>
    </xf>
    <xf numFmtId="42" fontId="4" fillId="2" borderId="19" xfId="2" applyNumberFormat="1" applyFont="1" applyFill="1" applyBorder="1" applyAlignment="1">
      <alignment horizontal="center" vertical="center"/>
    </xf>
    <xf numFmtId="42" fontId="7" fillId="2" borderId="32" xfId="0" applyNumberFormat="1" applyFont="1" applyFill="1" applyBorder="1" applyAlignment="1">
      <alignment horizontal="center" vertical="center"/>
    </xf>
    <xf numFmtId="42" fontId="7" fillId="2" borderId="34" xfId="0" applyNumberFormat="1" applyFont="1" applyFill="1" applyBorder="1" applyAlignment="1">
      <alignment horizontal="center" vertical="center"/>
    </xf>
    <xf numFmtId="42" fontId="4" fillId="0" borderId="39" xfId="2" applyNumberFormat="1" applyFont="1" applyFill="1" applyBorder="1" applyAlignment="1">
      <alignment horizontal="center" vertical="center"/>
    </xf>
    <xf numFmtId="168" fontId="4" fillId="2" borderId="21" xfId="2" applyNumberFormat="1" applyFont="1" applyFill="1" applyBorder="1" applyAlignment="1">
      <alignment horizontal="center" vertical="center"/>
    </xf>
    <xf numFmtId="0" fontId="7" fillId="2" borderId="19" xfId="0" applyFont="1" applyFill="1" applyBorder="1"/>
    <xf numFmtId="0" fontId="7" fillId="2" borderId="24" xfId="0" applyFont="1" applyFill="1" applyBorder="1"/>
    <xf numFmtId="0" fontId="7" fillId="2" borderId="4" xfId="0" applyFont="1" applyFill="1" applyBorder="1"/>
    <xf numFmtId="42" fontId="7" fillId="4" borderId="40" xfId="0" applyNumberFormat="1" applyFont="1" applyFill="1" applyBorder="1" applyAlignment="1">
      <alignment horizontal="center" vertical="center"/>
    </xf>
    <xf numFmtId="42" fontId="7" fillId="4" borderId="24" xfId="0" applyNumberFormat="1" applyFont="1" applyFill="1" applyBorder="1" applyAlignment="1">
      <alignment horizontal="center" vertical="center"/>
    </xf>
    <xf numFmtId="42" fontId="7" fillId="4" borderId="2" xfId="0" applyNumberFormat="1" applyFont="1" applyFill="1" applyBorder="1" applyAlignment="1">
      <alignment horizontal="center" vertical="center"/>
    </xf>
    <xf numFmtId="42" fontId="6" fillId="4" borderId="19" xfId="2" applyNumberFormat="1" applyFont="1" applyFill="1" applyBorder="1" applyAlignment="1">
      <alignment horizontal="center" vertical="center"/>
    </xf>
    <xf numFmtId="42" fontId="6" fillId="4" borderId="24" xfId="2" applyNumberFormat="1" applyFont="1" applyFill="1" applyBorder="1" applyAlignment="1">
      <alignment horizontal="center" vertical="center"/>
    </xf>
    <xf numFmtId="42" fontId="6" fillId="4" borderId="4" xfId="2" applyNumberFormat="1" applyFont="1" applyFill="1" applyBorder="1" applyAlignment="1">
      <alignment horizontal="center" vertical="center"/>
    </xf>
    <xf numFmtId="42" fontId="5" fillId="2" borderId="3" xfId="2" applyNumberFormat="1" applyFont="1" applyFill="1" applyBorder="1" applyAlignment="1">
      <alignment horizontal="center" vertical="center"/>
    </xf>
    <xf numFmtId="42" fontId="5" fillId="0" borderId="5" xfId="2" applyNumberFormat="1" applyFont="1" applyFill="1" applyBorder="1" applyAlignment="1">
      <alignment horizontal="center" vertical="center"/>
    </xf>
    <xf numFmtId="42" fontId="5" fillId="2" borderId="5" xfId="2" applyNumberFormat="1" applyFont="1" applyFill="1" applyBorder="1" applyAlignment="1">
      <alignment horizontal="center" vertical="center"/>
    </xf>
    <xf numFmtId="42" fontId="5" fillId="0" borderId="20" xfId="2" applyNumberFormat="1" applyFont="1" applyFill="1" applyBorder="1" applyAlignment="1">
      <alignment horizontal="center" vertical="center"/>
    </xf>
    <xf numFmtId="164" fontId="4" fillId="0" borderId="50" xfId="2" applyFont="1" applyFill="1" applyBorder="1"/>
    <xf numFmtId="164" fontId="4" fillId="0" borderId="4" xfId="2" applyFont="1" applyFill="1" applyBorder="1"/>
    <xf numFmtId="5" fontId="4" fillId="0" borderId="1" xfId="2" applyNumberFormat="1" applyFont="1" applyFill="1" applyBorder="1" applyAlignment="1">
      <alignment horizontal="center" vertical="center"/>
    </xf>
    <xf numFmtId="5" fontId="4" fillId="0" borderId="8" xfId="2" applyNumberFormat="1" applyFont="1" applyFill="1" applyBorder="1" applyAlignment="1">
      <alignment horizontal="center" vertical="center"/>
    </xf>
    <xf numFmtId="5" fontId="4" fillId="0" borderId="9" xfId="2" applyNumberFormat="1" applyFont="1" applyFill="1" applyBorder="1" applyAlignment="1">
      <alignment horizontal="center" vertical="center"/>
    </xf>
    <xf numFmtId="5" fontId="4" fillId="0" borderId="6" xfId="2" applyNumberFormat="1" applyFont="1" applyFill="1" applyBorder="1" applyAlignment="1">
      <alignment horizontal="center" vertical="center"/>
    </xf>
    <xf numFmtId="5" fontId="4" fillId="0" borderId="10" xfId="2" applyNumberFormat="1" applyFont="1" applyFill="1" applyBorder="1" applyAlignment="1">
      <alignment horizontal="center" vertical="center"/>
    </xf>
    <xf numFmtId="5" fontId="4" fillId="0" borderId="42" xfId="2" applyNumberFormat="1" applyFont="1" applyFill="1" applyBorder="1" applyAlignment="1">
      <alignment horizontal="center" vertical="center"/>
    </xf>
    <xf numFmtId="5" fontId="4" fillId="6" borderId="6" xfId="2" applyNumberFormat="1" applyFont="1" applyFill="1" applyBorder="1" applyAlignment="1">
      <alignment horizontal="center"/>
    </xf>
    <xf numFmtId="5" fontId="4" fillId="6" borderId="10" xfId="2" applyNumberFormat="1" applyFont="1" applyFill="1" applyBorder="1" applyAlignment="1">
      <alignment horizontal="center"/>
    </xf>
    <xf numFmtId="5" fontId="4" fillId="6" borderId="42" xfId="2" applyNumberFormat="1" applyFont="1" applyFill="1" applyBorder="1" applyAlignment="1">
      <alignment horizontal="center"/>
    </xf>
    <xf numFmtId="5" fontId="4" fillId="0" borderId="6" xfId="2" applyNumberFormat="1" applyFont="1" applyFill="1" applyBorder="1" applyAlignment="1">
      <alignment horizontal="center"/>
    </xf>
    <xf numFmtId="5" fontId="4" fillId="0" borderId="10" xfId="2" applyNumberFormat="1" applyFont="1" applyFill="1" applyBorder="1" applyAlignment="1">
      <alignment horizontal="center"/>
    </xf>
    <xf numFmtId="5" fontId="4" fillId="0" borderId="42" xfId="2" applyNumberFormat="1" applyFont="1" applyFill="1" applyBorder="1" applyAlignment="1">
      <alignment horizontal="center"/>
    </xf>
    <xf numFmtId="5" fontId="4" fillId="2" borderId="6" xfId="2" applyNumberFormat="1" applyFont="1" applyFill="1" applyBorder="1" applyAlignment="1">
      <alignment horizontal="center"/>
    </xf>
    <xf numFmtId="5" fontId="4" fillId="2" borderId="10" xfId="2" applyNumberFormat="1" applyFont="1" applyFill="1" applyBorder="1" applyAlignment="1">
      <alignment horizontal="center"/>
    </xf>
    <xf numFmtId="5" fontId="4" fillId="2" borderId="42" xfId="2" applyNumberFormat="1" applyFont="1" applyFill="1" applyBorder="1" applyAlignment="1">
      <alignment horizontal="center"/>
    </xf>
    <xf numFmtId="5" fontId="4" fillId="6" borderId="1" xfId="2" applyNumberFormat="1" applyFont="1" applyFill="1" applyBorder="1" applyAlignment="1">
      <alignment horizontal="center" vertical="center"/>
    </xf>
    <xf numFmtId="5" fontId="4" fillId="6" borderId="8" xfId="2" applyNumberFormat="1" applyFont="1" applyFill="1" applyBorder="1" applyAlignment="1">
      <alignment horizontal="center" vertical="center"/>
    </xf>
    <xf numFmtId="5" fontId="4" fillId="6" borderId="9" xfId="2" applyNumberFormat="1" applyFont="1" applyFill="1" applyBorder="1" applyAlignment="1">
      <alignment horizontal="center" vertical="center"/>
    </xf>
    <xf numFmtId="0" fontId="10" fillId="0" borderId="0" xfId="1" applyFont="1" applyAlignment="1">
      <alignment horizontal="center"/>
    </xf>
    <xf numFmtId="164" fontId="3" fillId="0" borderId="0" xfId="2" applyFont="1" applyAlignment="1">
      <alignment horizontal="center"/>
    </xf>
    <xf numFmtId="166" fontId="5" fillId="8" borderId="15" xfId="2" applyNumberFormat="1" applyFont="1" applyFill="1" applyBorder="1" applyAlignment="1">
      <alignment horizontal="center" vertical="center"/>
    </xf>
    <xf numFmtId="165" fontId="5" fillId="8" borderId="15" xfId="2" applyNumberFormat="1" applyFont="1" applyFill="1" applyBorder="1" applyAlignment="1">
      <alignment horizontal="center"/>
    </xf>
    <xf numFmtId="166" fontId="5" fillId="8" borderId="46" xfId="2" applyNumberFormat="1" applyFont="1" applyFill="1" applyBorder="1" applyAlignment="1">
      <alignment horizontal="center" vertical="center"/>
    </xf>
    <xf numFmtId="5" fontId="5" fillId="2" borderId="27" xfId="2" applyNumberFormat="1" applyFont="1" applyFill="1" applyBorder="1" applyAlignment="1">
      <alignment horizontal="center" vertical="center"/>
    </xf>
    <xf numFmtId="5" fontId="5" fillId="2" borderId="26" xfId="2" applyNumberFormat="1" applyFont="1" applyFill="1" applyBorder="1" applyAlignment="1">
      <alignment horizontal="center" vertical="center"/>
    </xf>
    <xf numFmtId="5" fontId="5" fillId="2" borderId="43" xfId="2" applyNumberFormat="1" applyFont="1" applyFill="1" applyBorder="1" applyAlignment="1">
      <alignment horizontal="center" vertical="center"/>
    </xf>
    <xf numFmtId="5" fontId="5" fillId="0" borderId="27" xfId="2" applyNumberFormat="1" applyFont="1" applyFill="1" applyBorder="1" applyAlignment="1">
      <alignment horizontal="center" vertical="center"/>
    </xf>
    <xf numFmtId="5" fontId="5" fillId="0" borderId="26" xfId="2" applyNumberFormat="1" applyFont="1" applyFill="1" applyBorder="1" applyAlignment="1">
      <alignment horizontal="center" vertical="center"/>
    </xf>
    <xf numFmtId="5" fontId="5" fillId="0" borderId="43" xfId="2" applyNumberFormat="1" applyFont="1" applyFill="1" applyBorder="1" applyAlignment="1">
      <alignment horizontal="center" vertical="center"/>
    </xf>
    <xf numFmtId="5" fontId="4" fillId="0" borderId="1" xfId="2" applyNumberFormat="1" applyFont="1" applyFill="1" applyBorder="1" applyAlignment="1">
      <alignment horizontal="center"/>
    </xf>
    <xf numFmtId="5" fontId="4" fillId="0" borderId="8" xfId="2" applyNumberFormat="1" applyFont="1" applyFill="1" applyBorder="1" applyAlignment="1">
      <alignment horizontal="center"/>
    </xf>
    <xf numFmtId="5" fontId="4" fillId="0" borderId="9" xfId="2" applyNumberFormat="1" applyFont="1" applyFill="1" applyBorder="1" applyAlignment="1">
      <alignment horizontal="center"/>
    </xf>
    <xf numFmtId="5" fontId="4" fillId="6" borderId="1" xfId="2" applyNumberFormat="1" applyFont="1" applyFill="1" applyBorder="1" applyAlignment="1">
      <alignment horizontal="center"/>
    </xf>
    <xf numFmtId="5" fontId="4" fillId="6" borderId="8" xfId="2" applyNumberFormat="1" applyFont="1" applyFill="1" applyBorder="1" applyAlignment="1">
      <alignment horizontal="center"/>
    </xf>
    <xf numFmtId="5" fontId="4" fillId="6" borderId="9" xfId="2" applyNumberFormat="1" applyFont="1" applyFill="1" applyBorder="1" applyAlignment="1">
      <alignment horizontal="center"/>
    </xf>
    <xf numFmtId="5" fontId="4" fillId="2" borderId="1" xfId="2" applyNumberFormat="1" applyFont="1" applyFill="1" applyBorder="1" applyAlignment="1">
      <alignment horizontal="center"/>
    </xf>
    <xf numFmtId="5" fontId="4" fillId="2" borderId="8" xfId="2" applyNumberFormat="1" applyFont="1" applyFill="1" applyBorder="1" applyAlignment="1">
      <alignment horizontal="center"/>
    </xf>
    <xf numFmtId="5" fontId="4" fillId="2" borderId="9" xfId="2" applyNumberFormat="1" applyFont="1" applyFill="1" applyBorder="1" applyAlignment="1">
      <alignment horizontal="center"/>
    </xf>
  </cellXfs>
  <cellStyles count="4">
    <cellStyle name="Currency" xfId="3" builtinId="4"/>
    <cellStyle name="Excel Built-in Normal" xfId="2" xr:uid="{00000000-0005-0000-0000-000000000000}"/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90"/>
  <sheetViews>
    <sheetView tabSelected="1" topLeftCell="A49" zoomScaleNormal="100" workbookViewId="0">
      <pane xSplit="3" topLeftCell="D1" activePane="topRight" state="frozen"/>
      <selection activeCell="A37" sqref="A37"/>
      <selection pane="topRight" activeCell="G18" sqref="G18:I18"/>
    </sheetView>
  </sheetViews>
  <sheetFormatPr defaultRowHeight="15" x14ac:dyDescent="0.25"/>
  <cols>
    <col min="1" max="1" width="30.42578125" style="149" customWidth="1"/>
    <col min="2" max="2" width="4.140625" style="183" hidden="1" customWidth="1"/>
    <col min="3" max="3" width="65.7109375" style="149" customWidth="1"/>
    <col min="4" max="4" width="12" style="149" customWidth="1"/>
    <col min="5" max="5" width="12.85546875" style="149" customWidth="1"/>
    <col min="6" max="6" width="9.85546875" style="149" customWidth="1"/>
    <col min="7" max="7" width="12" style="149" customWidth="1"/>
    <col min="8" max="8" width="12.85546875" style="149" customWidth="1"/>
    <col min="9" max="9" width="9.85546875" style="149" customWidth="1"/>
    <col min="10" max="10" width="12" style="149" customWidth="1"/>
    <col min="11" max="11" width="12.85546875" style="149" customWidth="1"/>
    <col min="12" max="12" width="9.85546875" style="149" customWidth="1"/>
    <col min="13" max="13" width="12" style="184" customWidth="1"/>
    <col min="14" max="14" width="12.85546875" style="149" customWidth="1"/>
    <col min="15" max="15" width="9.85546875" style="149" customWidth="1"/>
    <col min="16" max="16" width="12" style="184" customWidth="1"/>
    <col min="17" max="17" width="12.85546875" style="149" customWidth="1"/>
    <col min="18" max="18" width="9.85546875" style="149" customWidth="1"/>
    <col min="19" max="19" width="12" style="184" customWidth="1"/>
    <col min="20" max="20" width="12.85546875" style="149" customWidth="1"/>
    <col min="21" max="21" width="9.85546875" style="149" customWidth="1"/>
  </cols>
  <sheetData>
    <row r="1" spans="1:21" ht="12" customHeight="1" x14ac:dyDescent="0.25">
      <c r="A1" s="146"/>
      <c r="B1" s="147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8"/>
      <c r="N1" s="146"/>
      <c r="O1" s="146"/>
      <c r="P1" s="148"/>
      <c r="Q1" s="146"/>
      <c r="R1" s="146"/>
      <c r="S1" s="148"/>
      <c r="T1" s="146"/>
      <c r="U1" s="146"/>
    </row>
    <row r="2" spans="1:21" ht="20.25" x14ac:dyDescent="0.3">
      <c r="A2" s="228" t="s">
        <v>65</v>
      </c>
      <c r="B2" s="228"/>
      <c r="C2" s="228"/>
      <c r="D2" s="228"/>
      <c r="E2" s="228"/>
      <c r="F2" s="228"/>
      <c r="G2" s="228"/>
      <c r="H2" s="228"/>
      <c r="I2" s="228"/>
      <c r="J2" s="228"/>
      <c r="K2" s="228"/>
      <c r="L2" s="228"/>
      <c r="M2" s="228"/>
      <c r="N2" s="228"/>
      <c r="O2" s="228"/>
      <c r="P2" s="228"/>
      <c r="Q2" s="228"/>
      <c r="R2" s="228"/>
      <c r="S2" s="149"/>
    </row>
    <row r="3" spans="1:21" ht="15.75" x14ac:dyDescent="0.25">
      <c r="A3" s="229" t="s">
        <v>83</v>
      </c>
      <c r="B3" s="229"/>
      <c r="C3" s="229"/>
      <c r="D3" s="229"/>
      <c r="E3" s="229"/>
      <c r="F3" s="229"/>
      <c r="G3" s="229"/>
      <c r="H3" s="229"/>
      <c r="I3" s="229"/>
      <c r="J3" s="229"/>
      <c r="K3" s="229"/>
      <c r="L3" s="229"/>
      <c r="M3" s="229"/>
      <c r="N3" s="229"/>
      <c r="O3" s="229"/>
      <c r="P3" s="229"/>
      <c r="Q3" s="229"/>
      <c r="R3" s="229"/>
      <c r="S3" s="149"/>
    </row>
    <row r="4" spans="1:21" ht="8.25" customHeight="1" thickBot="1" x14ac:dyDescent="0.3">
      <c r="A4" s="4"/>
      <c r="B4" s="17"/>
      <c r="C4" s="4"/>
      <c r="D4" s="4"/>
      <c r="E4" s="150"/>
      <c r="F4" s="151"/>
      <c r="G4" s="151"/>
      <c r="H4" s="150"/>
      <c r="I4" s="151"/>
      <c r="J4" s="151"/>
      <c r="K4" s="150"/>
      <c r="L4" s="151"/>
      <c r="M4" s="152"/>
      <c r="N4" s="4"/>
      <c r="O4" s="4"/>
      <c r="P4" s="152"/>
      <c r="Q4" s="4"/>
      <c r="R4" s="4"/>
      <c r="S4" s="152"/>
      <c r="T4" s="4"/>
      <c r="U4" s="4"/>
    </row>
    <row r="5" spans="1:21" ht="15.75" thickBot="1" x14ac:dyDescent="0.3">
      <c r="A5" s="153" t="s">
        <v>0</v>
      </c>
      <c r="B5" s="154"/>
      <c r="C5" s="155" t="s">
        <v>1</v>
      </c>
      <c r="D5" s="231" t="s">
        <v>76</v>
      </c>
      <c r="E5" s="231"/>
      <c r="F5" s="231"/>
      <c r="G5" s="231" t="s">
        <v>77</v>
      </c>
      <c r="H5" s="231"/>
      <c r="I5" s="231"/>
      <c r="J5" s="231" t="s">
        <v>78</v>
      </c>
      <c r="K5" s="231"/>
      <c r="L5" s="231"/>
      <c r="M5" s="230" t="s">
        <v>79</v>
      </c>
      <c r="N5" s="230"/>
      <c r="O5" s="230"/>
      <c r="P5" s="230" t="s">
        <v>80</v>
      </c>
      <c r="Q5" s="230"/>
      <c r="R5" s="230"/>
      <c r="S5" s="230" t="s">
        <v>81</v>
      </c>
      <c r="T5" s="230"/>
      <c r="U5" s="232"/>
    </row>
    <row r="6" spans="1:21" ht="15.75" thickBot="1" x14ac:dyDescent="0.3">
      <c r="A6" s="156">
        <v>43432</v>
      </c>
      <c r="B6" s="157"/>
      <c r="C6" s="8"/>
      <c r="D6" s="87" t="s">
        <v>32</v>
      </c>
      <c r="E6" s="74" t="s">
        <v>31</v>
      </c>
      <c r="F6" s="73" t="s">
        <v>34</v>
      </c>
      <c r="G6" s="188" t="s">
        <v>32</v>
      </c>
      <c r="H6" s="63" t="s">
        <v>31</v>
      </c>
      <c r="I6" s="66" t="s">
        <v>34</v>
      </c>
      <c r="J6" s="186" t="s">
        <v>32</v>
      </c>
      <c r="K6" s="74" t="s">
        <v>31</v>
      </c>
      <c r="L6" s="72" t="s">
        <v>34</v>
      </c>
      <c r="M6" s="194" t="s">
        <v>32</v>
      </c>
      <c r="N6" s="62" t="s">
        <v>31</v>
      </c>
      <c r="O6" s="66" t="s">
        <v>34</v>
      </c>
      <c r="P6" s="71" t="s">
        <v>32</v>
      </c>
      <c r="Q6" s="72" t="s">
        <v>31</v>
      </c>
      <c r="R6" s="73" t="s">
        <v>34</v>
      </c>
      <c r="S6" s="103" t="s">
        <v>32</v>
      </c>
      <c r="T6" s="62" t="s">
        <v>31</v>
      </c>
      <c r="U6" s="66" t="s">
        <v>34</v>
      </c>
    </row>
    <row r="7" spans="1:21" x14ac:dyDescent="0.25">
      <c r="A7" s="40" t="s">
        <v>2</v>
      </c>
      <c r="B7" s="127">
        <v>2</v>
      </c>
      <c r="C7" s="121" t="s">
        <v>73</v>
      </c>
      <c r="D7" s="122"/>
      <c r="E7" s="123"/>
      <c r="F7" s="36"/>
      <c r="G7" s="189">
        <f>150000*0.1</f>
        <v>15000</v>
      </c>
      <c r="H7" s="125">
        <f>150000*0.9</f>
        <v>135000</v>
      </c>
      <c r="I7" s="126" t="s">
        <v>7</v>
      </c>
      <c r="J7" s="35"/>
      <c r="K7" s="33"/>
      <c r="L7" s="25"/>
      <c r="M7" s="140"/>
      <c r="N7" s="125"/>
      <c r="O7" s="126"/>
      <c r="P7" s="122"/>
      <c r="Q7" s="123"/>
      <c r="R7" s="36"/>
      <c r="S7" s="124"/>
      <c r="T7" s="125"/>
      <c r="U7" s="126"/>
    </row>
    <row r="8" spans="1:21" x14ac:dyDescent="0.25">
      <c r="A8" s="43" t="s">
        <v>57</v>
      </c>
      <c r="B8" s="127">
        <v>3</v>
      </c>
      <c r="C8" s="121" t="s">
        <v>70</v>
      </c>
      <c r="D8" s="122"/>
      <c r="E8" s="123"/>
      <c r="F8" s="36"/>
      <c r="G8" s="195"/>
      <c r="H8" s="196"/>
      <c r="I8" s="197"/>
      <c r="J8" s="35">
        <f>250000*0.1</f>
        <v>25000</v>
      </c>
      <c r="K8" s="33">
        <f>250000*0.9</f>
        <v>225000</v>
      </c>
      <c r="L8" s="25" t="s">
        <v>4</v>
      </c>
      <c r="M8" s="140"/>
      <c r="N8" s="125"/>
      <c r="O8" s="126"/>
      <c r="P8" s="122"/>
      <c r="Q8" s="123"/>
      <c r="R8" s="36"/>
      <c r="S8" s="124"/>
      <c r="T8" s="125"/>
      <c r="U8" s="126"/>
    </row>
    <row r="9" spans="1:21" x14ac:dyDescent="0.25">
      <c r="A9" s="169"/>
      <c r="B9" s="20">
        <v>4</v>
      </c>
      <c r="C9" s="2" t="s">
        <v>16</v>
      </c>
      <c r="D9" s="35"/>
      <c r="E9" s="33"/>
      <c r="F9" s="25"/>
      <c r="G9" s="190"/>
      <c r="H9" s="34"/>
      <c r="I9" s="24"/>
      <c r="J9" s="170"/>
      <c r="K9" s="171"/>
      <c r="L9" s="172"/>
      <c r="M9" s="190">
        <f>450000*0.1</f>
        <v>45000</v>
      </c>
      <c r="N9" s="34">
        <f>450000*0.9</f>
        <v>405000</v>
      </c>
      <c r="O9" s="24" t="s">
        <v>4</v>
      </c>
      <c r="P9" s="35"/>
      <c r="Q9" s="33"/>
      <c r="R9" s="25"/>
      <c r="S9" s="84"/>
      <c r="T9" s="34"/>
      <c r="U9" s="24"/>
    </row>
    <row r="10" spans="1:21" ht="15.75" thickBot="1" x14ac:dyDescent="0.3">
      <c r="A10" s="158"/>
      <c r="B10" s="44">
        <v>5</v>
      </c>
      <c r="C10" s="78" t="s">
        <v>48</v>
      </c>
      <c r="D10" s="89" t="s">
        <v>3</v>
      </c>
      <c r="E10" s="48" t="s">
        <v>3</v>
      </c>
      <c r="F10" s="49" t="s">
        <v>3</v>
      </c>
      <c r="G10" s="191"/>
      <c r="H10" s="160"/>
      <c r="I10" s="192"/>
      <c r="J10" s="187"/>
      <c r="K10" s="48"/>
      <c r="L10" s="193"/>
      <c r="M10" s="191"/>
      <c r="N10" s="160"/>
      <c r="O10" s="192"/>
      <c r="P10" s="89">
        <v>15000</v>
      </c>
      <c r="Q10" s="48">
        <v>135000</v>
      </c>
      <c r="R10" s="49" t="s">
        <v>5</v>
      </c>
      <c r="S10" s="86">
        <f>550000*0.1</f>
        <v>55000</v>
      </c>
      <c r="T10" s="45">
        <f>550000*0.9</f>
        <v>495000</v>
      </c>
      <c r="U10" s="46" t="s">
        <v>4</v>
      </c>
    </row>
    <row r="11" spans="1:21" ht="15.75" thickBot="1" x14ac:dyDescent="0.3">
      <c r="A11" s="19"/>
      <c r="B11" s="14"/>
      <c r="C11" s="1"/>
      <c r="D11" s="21"/>
      <c r="E11" s="22"/>
      <c r="F11" s="28"/>
      <c r="G11" s="23"/>
      <c r="H11" s="23"/>
      <c r="I11" s="23"/>
      <c r="J11" s="21"/>
      <c r="K11" s="22"/>
      <c r="L11" s="28"/>
      <c r="M11" s="23"/>
      <c r="N11" s="23"/>
      <c r="O11" s="23"/>
      <c r="P11" s="21"/>
      <c r="Q11" s="22"/>
      <c r="R11" s="28"/>
      <c r="S11" s="23"/>
      <c r="T11" s="23"/>
      <c r="U11" s="27"/>
    </row>
    <row r="12" spans="1:21" x14ac:dyDescent="0.25">
      <c r="A12" s="40" t="s">
        <v>6</v>
      </c>
      <c r="B12" s="61">
        <v>1</v>
      </c>
      <c r="C12" s="77" t="s">
        <v>73</v>
      </c>
      <c r="D12" s="162"/>
      <c r="E12" s="163"/>
      <c r="F12" s="164"/>
      <c r="G12" s="134">
        <v>15000</v>
      </c>
      <c r="H12" s="135">
        <v>135000</v>
      </c>
      <c r="I12" s="136" t="s">
        <v>7</v>
      </c>
      <c r="J12" s="88"/>
      <c r="K12" s="42"/>
      <c r="L12" s="29"/>
      <c r="M12" s="37"/>
      <c r="N12" s="41" t="s">
        <v>3</v>
      </c>
      <c r="O12" s="97" t="s">
        <v>3</v>
      </c>
      <c r="P12" s="88"/>
      <c r="Q12" s="42" t="s">
        <v>3</v>
      </c>
      <c r="R12" s="29" t="s">
        <v>3</v>
      </c>
      <c r="S12" s="37"/>
      <c r="T12" s="41" t="s">
        <v>3</v>
      </c>
      <c r="U12" s="30" t="s">
        <v>3</v>
      </c>
    </row>
    <row r="13" spans="1:21" x14ac:dyDescent="0.25">
      <c r="A13" s="43" t="s">
        <v>8</v>
      </c>
      <c r="B13" s="20">
        <v>2</v>
      </c>
      <c r="C13" s="13" t="s">
        <v>53</v>
      </c>
      <c r="D13" s="90"/>
      <c r="E13" s="75"/>
      <c r="F13" s="91"/>
      <c r="G13" s="165">
        <f>100000*0.1</f>
        <v>10000</v>
      </c>
      <c r="H13" s="166">
        <f>100000*0.9</f>
        <v>90000</v>
      </c>
      <c r="I13" s="167" t="s">
        <v>7</v>
      </c>
      <c r="J13" s="104"/>
      <c r="K13" s="51"/>
      <c r="L13" s="52"/>
      <c r="M13" s="84"/>
      <c r="N13" s="34"/>
      <c r="O13" s="26"/>
      <c r="P13" s="35"/>
      <c r="Q13" s="33"/>
      <c r="R13" s="25"/>
      <c r="S13" s="84"/>
      <c r="T13" s="34"/>
      <c r="U13" s="24"/>
    </row>
    <row r="14" spans="1:21" x14ac:dyDescent="0.25">
      <c r="A14" s="60"/>
      <c r="B14" s="20"/>
      <c r="C14" s="13" t="s">
        <v>87</v>
      </c>
      <c r="D14" s="90">
        <f>430000*0.1</f>
        <v>43000</v>
      </c>
      <c r="E14" s="75">
        <f>430000*0.9</f>
        <v>387000</v>
      </c>
      <c r="F14" s="91" t="s">
        <v>4</v>
      </c>
      <c r="G14" s="165"/>
      <c r="H14" s="166"/>
      <c r="I14" s="167"/>
      <c r="J14" s="104"/>
      <c r="K14" s="51"/>
      <c r="L14" s="52"/>
      <c r="M14" s="84"/>
      <c r="N14" s="34"/>
      <c r="O14" s="26"/>
      <c r="P14" s="35"/>
      <c r="Q14" s="33"/>
      <c r="R14" s="25"/>
      <c r="S14" s="84"/>
      <c r="T14" s="34"/>
      <c r="U14" s="24"/>
    </row>
    <row r="15" spans="1:21" x14ac:dyDescent="0.25">
      <c r="A15" s="56"/>
      <c r="B15" s="20"/>
      <c r="C15" s="13" t="s">
        <v>85</v>
      </c>
      <c r="D15" s="90"/>
      <c r="E15" s="75"/>
      <c r="F15" s="91"/>
      <c r="G15" s="165">
        <f>200000*0.1</f>
        <v>20000</v>
      </c>
      <c r="H15" s="166">
        <f>200000*0.9</f>
        <v>180000</v>
      </c>
      <c r="I15" s="167" t="s">
        <v>4</v>
      </c>
      <c r="J15" s="104"/>
      <c r="K15" s="51"/>
      <c r="L15" s="52"/>
      <c r="M15" s="84"/>
      <c r="N15" s="34"/>
      <c r="O15" s="26"/>
      <c r="P15" s="35"/>
      <c r="Q15" s="33"/>
      <c r="R15" s="25"/>
      <c r="S15" s="84"/>
      <c r="T15" s="34"/>
      <c r="U15" s="24"/>
    </row>
    <row r="16" spans="1:21" x14ac:dyDescent="0.25">
      <c r="A16" s="56"/>
      <c r="B16" s="20"/>
      <c r="C16" s="2" t="s">
        <v>86</v>
      </c>
      <c r="D16" s="90"/>
      <c r="E16" s="75"/>
      <c r="F16" s="91"/>
      <c r="G16" s="198">
        <f>450000*0.1</f>
        <v>45000</v>
      </c>
      <c r="H16" s="199">
        <f>450000*0.9</f>
        <v>405000</v>
      </c>
      <c r="I16" s="200" t="s">
        <v>5</v>
      </c>
      <c r="J16" s="104"/>
      <c r="K16" s="51"/>
      <c r="L16" s="52"/>
      <c r="M16" s="84"/>
      <c r="N16" s="34"/>
      <c r="O16" s="26"/>
      <c r="P16" s="35"/>
      <c r="Q16" s="33"/>
      <c r="R16" s="25"/>
      <c r="S16" s="84"/>
      <c r="T16" s="34"/>
      <c r="U16" s="24"/>
    </row>
    <row r="17" spans="1:21" x14ac:dyDescent="0.25">
      <c r="A17" s="169"/>
      <c r="B17" s="20">
        <v>3</v>
      </c>
      <c r="C17" s="2" t="s">
        <v>86</v>
      </c>
      <c r="D17" s="92"/>
      <c r="E17" s="76"/>
      <c r="F17" s="91"/>
      <c r="G17" s="85">
        <v>560000</v>
      </c>
      <c r="H17" s="34">
        <v>5040000</v>
      </c>
      <c r="I17" s="26" t="s">
        <v>4</v>
      </c>
      <c r="J17" s="35"/>
      <c r="K17" s="33"/>
      <c r="L17" s="25"/>
      <c r="M17" s="84" t="s">
        <v>3</v>
      </c>
      <c r="N17" s="34" t="s">
        <v>3</v>
      </c>
      <c r="O17" s="26" t="s">
        <v>3</v>
      </c>
      <c r="P17" s="35" t="s">
        <v>3</v>
      </c>
      <c r="Q17" s="33" t="s">
        <v>3</v>
      </c>
      <c r="R17" s="25" t="s">
        <v>3</v>
      </c>
      <c r="S17" s="84" t="s">
        <v>3</v>
      </c>
      <c r="T17" s="34" t="s">
        <v>3</v>
      </c>
      <c r="U17" s="24" t="s">
        <v>3</v>
      </c>
    </row>
    <row r="18" spans="1:21" x14ac:dyDescent="0.25">
      <c r="A18" s="169"/>
      <c r="B18" s="20"/>
      <c r="C18" s="13" t="s">
        <v>68</v>
      </c>
      <c r="D18" s="92"/>
      <c r="E18" s="76"/>
      <c r="F18" s="91"/>
      <c r="G18" s="85"/>
      <c r="H18" s="34"/>
      <c r="I18" s="26"/>
      <c r="J18" s="201">
        <f>325000*0.1</f>
        <v>32500</v>
      </c>
      <c r="K18" s="202">
        <f>325000*0.9</f>
        <v>292500</v>
      </c>
      <c r="L18" s="203" t="s">
        <v>5</v>
      </c>
      <c r="M18" s="84"/>
      <c r="N18" s="34"/>
      <c r="O18" s="26"/>
      <c r="P18" s="35"/>
      <c r="Q18" s="33"/>
      <c r="R18" s="25"/>
      <c r="S18" s="84"/>
      <c r="T18" s="34"/>
      <c r="U18" s="24"/>
    </row>
    <row r="19" spans="1:21" x14ac:dyDescent="0.25">
      <c r="A19" s="169"/>
      <c r="B19" s="20"/>
      <c r="C19" s="13" t="s">
        <v>68</v>
      </c>
      <c r="D19" s="92"/>
      <c r="E19" s="76"/>
      <c r="F19" s="91"/>
      <c r="G19" s="85"/>
      <c r="H19" s="34"/>
      <c r="I19" s="26"/>
      <c r="J19" s="104">
        <f>2250000*0.1</f>
        <v>225000</v>
      </c>
      <c r="K19" s="51">
        <f>2250000*0.9</f>
        <v>2025000</v>
      </c>
      <c r="L19" s="52" t="s">
        <v>4</v>
      </c>
      <c r="M19" s="84"/>
      <c r="N19" s="34"/>
      <c r="O19" s="26"/>
      <c r="P19" s="35"/>
      <c r="Q19" s="33"/>
      <c r="R19" s="25"/>
      <c r="S19" s="84"/>
      <c r="T19" s="34"/>
      <c r="U19" s="24"/>
    </row>
    <row r="20" spans="1:21" x14ac:dyDescent="0.25">
      <c r="A20" s="56"/>
      <c r="B20" s="20">
        <v>4</v>
      </c>
      <c r="C20" s="137" t="s">
        <v>71</v>
      </c>
      <c r="D20" s="92">
        <v>0</v>
      </c>
      <c r="E20" s="76">
        <v>2100000</v>
      </c>
      <c r="F20" s="91" t="s">
        <v>4</v>
      </c>
      <c r="G20" s="165"/>
      <c r="H20" s="166"/>
      <c r="I20" s="167"/>
      <c r="J20" s="170"/>
      <c r="K20" s="171"/>
      <c r="L20" s="172"/>
      <c r="M20" s="84"/>
      <c r="N20" s="34"/>
      <c r="O20" s="26"/>
      <c r="P20" s="35"/>
      <c r="Q20" s="33"/>
      <c r="R20" s="25"/>
      <c r="S20" s="84"/>
      <c r="T20" s="34"/>
      <c r="U20" s="24"/>
    </row>
    <row r="21" spans="1:21" x14ac:dyDescent="0.25">
      <c r="A21" s="56"/>
      <c r="B21" s="20">
        <v>5</v>
      </c>
      <c r="C21" s="2" t="s">
        <v>44</v>
      </c>
      <c r="D21" s="93"/>
      <c r="E21" s="33"/>
      <c r="F21" s="25"/>
      <c r="G21" s="84"/>
      <c r="H21" s="34" t="s">
        <v>3</v>
      </c>
      <c r="I21" s="26" t="s">
        <v>3</v>
      </c>
      <c r="J21" s="144">
        <f>250000*0.1</f>
        <v>25000</v>
      </c>
      <c r="K21" s="131">
        <f>250000*0.9</f>
        <v>225000</v>
      </c>
      <c r="L21" s="145" t="s">
        <v>5</v>
      </c>
      <c r="M21" s="84"/>
      <c r="N21" s="34"/>
      <c r="O21" s="26"/>
      <c r="P21" s="35" t="s">
        <v>3</v>
      </c>
      <c r="Q21" s="33" t="s">
        <v>3</v>
      </c>
      <c r="R21" s="25" t="s">
        <v>3</v>
      </c>
      <c r="S21" s="84" t="s">
        <v>3</v>
      </c>
      <c r="T21" s="34" t="s">
        <v>3</v>
      </c>
      <c r="U21" s="24" t="s">
        <v>3</v>
      </c>
    </row>
    <row r="22" spans="1:21" x14ac:dyDescent="0.25">
      <c r="A22" s="56"/>
      <c r="B22" s="20">
        <v>5</v>
      </c>
      <c r="C22" s="2" t="s">
        <v>44</v>
      </c>
      <c r="D22" s="93"/>
      <c r="E22" s="33"/>
      <c r="F22" s="25"/>
      <c r="G22" s="84"/>
      <c r="H22" s="34" t="s">
        <v>3</v>
      </c>
      <c r="I22" s="26" t="s">
        <v>3</v>
      </c>
      <c r="J22" s="35">
        <v>375000</v>
      </c>
      <c r="K22" s="33">
        <v>3375000</v>
      </c>
      <c r="L22" s="25" t="s">
        <v>4</v>
      </c>
      <c r="M22" s="84"/>
      <c r="N22" s="34"/>
      <c r="O22" s="26"/>
      <c r="P22" s="35" t="s">
        <v>3</v>
      </c>
      <c r="Q22" s="33" t="s">
        <v>3</v>
      </c>
      <c r="R22" s="25" t="s">
        <v>3</v>
      </c>
      <c r="S22" s="84" t="s">
        <v>3</v>
      </c>
      <c r="T22" s="34" t="s">
        <v>3</v>
      </c>
      <c r="U22" s="24" t="s">
        <v>3</v>
      </c>
    </row>
    <row r="23" spans="1:21" x14ac:dyDescent="0.25">
      <c r="A23" s="56"/>
      <c r="B23" s="20">
        <v>6</v>
      </c>
      <c r="C23" s="13" t="s">
        <v>45</v>
      </c>
      <c r="D23" s="35"/>
      <c r="E23" s="33"/>
      <c r="F23" s="25"/>
      <c r="G23" s="84"/>
      <c r="H23" s="34"/>
      <c r="I23" s="26"/>
      <c r="J23" s="35"/>
      <c r="K23" s="33"/>
      <c r="L23" s="25"/>
      <c r="M23" s="84"/>
      <c r="N23" s="34"/>
      <c r="O23" s="26"/>
      <c r="P23" s="35">
        <f>0.1*250000</f>
        <v>25000</v>
      </c>
      <c r="Q23" s="33">
        <f>0.9*250000</f>
        <v>225000</v>
      </c>
      <c r="R23" s="25" t="s">
        <v>4</v>
      </c>
      <c r="S23" s="84"/>
      <c r="T23" s="34"/>
      <c r="U23" s="24"/>
    </row>
    <row r="24" spans="1:21" ht="15.75" thickBot="1" x14ac:dyDescent="0.3">
      <c r="A24" s="59"/>
      <c r="B24" s="44">
        <v>7</v>
      </c>
      <c r="C24" s="79" t="s">
        <v>16</v>
      </c>
      <c r="D24" s="89"/>
      <c r="E24" s="48"/>
      <c r="F24" s="49"/>
      <c r="G24" s="86"/>
      <c r="H24" s="45"/>
      <c r="I24" s="98"/>
      <c r="J24" s="89"/>
      <c r="K24" s="48"/>
      <c r="L24" s="49"/>
      <c r="M24" s="86"/>
      <c r="N24" s="45"/>
      <c r="O24" s="98"/>
      <c r="P24" s="89"/>
      <c r="Q24" s="48"/>
      <c r="R24" s="49"/>
      <c r="S24" s="86">
        <f>500000*0.1</f>
        <v>50000</v>
      </c>
      <c r="T24" s="45">
        <f>500000*0.9</f>
        <v>450000</v>
      </c>
      <c r="U24" s="46" t="s">
        <v>4</v>
      </c>
    </row>
    <row r="25" spans="1:21" ht="15.75" thickBot="1" x14ac:dyDescent="0.3">
      <c r="A25" s="19"/>
      <c r="B25" s="14"/>
      <c r="C25" s="1"/>
      <c r="D25" s="21"/>
      <c r="E25" s="22"/>
      <c r="F25" s="28"/>
      <c r="G25" s="23"/>
      <c r="H25" s="23"/>
      <c r="I25" s="23"/>
      <c r="J25" s="21"/>
      <c r="K25" s="22"/>
      <c r="L25" s="28"/>
      <c r="M25" s="23"/>
      <c r="N25" s="23"/>
      <c r="O25" s="23"/>
      <c r="P25" s="21"/>
      <c r="Q25" s="22"/>
      <c r="R25" s="28"/>
      <c r="S25" s="23"/>
      <c r="T25" s="23"/>
      <c r="U25" s="27"/>
    </row>
    <row r="26" spans="1:21" x14ac:dyDescent="0.25">
      <c r="A26" s="40" t="s">
        <v>9</v>
      </c>
      <c r="B26" s="61">
        <v>1</v>
      </c>
      <c r="C26" s="77" t="s">
        <v>73</v>
      </c>
      <c r="D26" s="88"/>
      <c r="E26" s="42"/>
      <c r="F26" s="29"/>
      <c r="G26" s="134">
        <f>600000*0.1</f>
        <v>60000</v>
      </c>
      <c r="H26" s="129">
        <f>600000*0.9</f>
        <v>540000</v>
      </c>
      <c r="I26" s="138" t="s">
        <v>7</v>
      </c>
      <c r="J26" s="88"/>
      <c r="K26" s="42"/>
      <c r="L26" s="29"/>
      <c r="M26" s="37"/>
      <c r="N26" s="41" t="s">
        <v>3</v>
      </c>
      <c r="O26" s="99" t="s">
        <v>3</v>
      </c>
      <c r="P26" s="88"/>
      <c r="Q26" s="42" t="s">
        <v>3</v>
      </c>
      <c r="R26" s="31" t="s">
        <v>3</v>
      </c>
      <c r="S26" s="37"/>
      <c r="T26" s="41" t="s">
        <v>3</v>
      </c>
      <c r="U26" s="67" t="s">
        <v>3</v>
      </c>
    </row>
    <row r="27" spans="1:21" x14ac:dyDescent="0.25">
      <c r="A27" s="43" t="s">
        <v>10</v>
      </c>
      <c r="B27" s="20">
        <v>2</v>
      </c>
      <c r="C27" s="2" t="s">
        <v>54</v>
      </c>
      <c r="D27" s="35" t="s">
        <v>3</v>
      </c>
      <c r="E27" s="33" t="s">
        <v>3</v>
      </c>
      <c r="F27" s="25" t="s">
        <v>3</v>
      </c>
      <c r="G27" s="130">
        <f>350000*0.1</f>
        <v>35000</v>
      </c>
      <c r="H27" s="131">
        <f>350000*0.9</f>
        <v>315000</v>
      </c>
      <c r="I27" s="132" t="s">
        <v>5</v>
      </c>
      <c r="J27" s="93"/>
      <c r="K27" s="33" t="s">
        <v>3</v>
      </c>
      <c r="L27" s="50" t="s">
        <v>3</v>
      </c>
      <c r="M27" s="84"/>
      <c r="N27" s="34" t="s">
        <v>3</v>
      </c>
      <c r="O27" s="100" t="s">
        <v>3</v>
      </c>
      <c r="P27" s="35"/>
      <c r="Q27" s="33" t="s">
        <v>3</v>
      </c>
      <c r="R27" s="50" t="s">
        <v>3</v>
      </c>
      <c r="S27" s="84"/>
      <c r="T27" s="34" t="s">
        <v>3</v>
      </c>
      <c r="U27" s="68" t="s">
        <v>3</v>
      </c>
    </row>
    <row r="28" spans="1:21" x14ac:dyDescent="0.25">
      <c r="A28" s="60"/>
      <c r="B28" s="20">
        <v>2</v>
      </c>
      <c r="C28" s="2" t="s">
        <v>54</v>
      </c>
      <c r="D28" s="35" t="s">
        <v>3</v>
      </c>
      <c r="E28" s="33" t="s">
        <v>3</v>
      </c>
      <c r="F28" s="25" t="s">
        <v>3</v>
      </c>
      <c r="G28" s="84">
        <v>540000</v>
      </c>
      <c r="H28" s="34">
        <v>4860000</v>
      </c>
      <c r="I28" s="26" t="s">
        <v>4</v>
      </c>
      <c r="J28" s="93"/>
      <c r="K28" s="33" t="s">
        <v>3</v>
      </c>
      <c r="L28" s="50" t="s">
        <v>3</v>
      </c>
      <c r="M28" s="84"/>
      <c r="N28" s="34" t="s">
        <v>3</v>
      </c>
      <c r="O28" s="100" t="s">
        <v>3</v>
      </c>
      <c r="P28" s="35"/>
      <c r="Q28" s="33" t="s">
        <v>3</v>
      </c>
      <c r="R28" s="50" t="s">
        <v>3</v>
      </c>
      <c r="S28" s="84"/>
      <c r="T28" s="34" t="s">
        <v>3</v>
      </c>
      <c r="U28" s="68" t="s">
        <v>3</v>
      </c>
    </row>
    <row r="29" spans="1:21" x14ac:dyDescent="0.25">
      <c r="A29" s="169"/>
      <c r="B29" s="20">
        <v>3</v>
      </c>
      <c r="C29" s="2" t="s">
        <v>55</v>
      </c>
      <c r="D29" s="35" t="s">
        <v>3</v>
      </c>
      <c r="E29" s="33" t="s">
        <v>3</v>
      </c>
      <c r="F29" s="25" t="s">
        <v>3</v>
      </c>
      <c r="G29" s="165"/>
      <c r="H29" s="166"/>
      <c r="I29" s="167"/>
      <c r="J29" s="144">
        <f>300000*0.1</f>
        <v>30000</v>
      </c>
      <c r="K29" s="131">
        <f>300000*0.9</f>
        <v>270000</v>
      </c>
      <c r="L29" s="145" t="s">
        <v>5</v>
      </c>
      <c r="M29" s="84"/>
      <c r="N29" s="34"/>
      <c r="O29" s="100"/>
      <c r="P29" s="35"/>
      <c r="Q29" s="33"/>
      <c r="R29" s="50"/>
      <c r="S29" s="84"/>
      <c r="T29" s="34"/>
      <c r="U29" s="68"/>
    </row>
    <row r="30" spans="1:21" x14ac:dyDescent="0.25">
      <c r="A30" s="169"/>
      <c r="B30" s="20">
        <v>3</v>
      </c>
      <c r="C30" s="2" t="s">
        <v>55</v>
      </c>
      <c r="D30" s="35" t="s">
        <v>3</v>
      </c>
      <c r="E30" s="33" t="s">
        <v>3</v>
      </c>
      <c r="F30" s="25" t="s">
        <v>3</v>
      </c>
      <c r="G30" s="165"/>
      <c r="H30" s="166"/>
      <c r="I30" s="167"/>
      <c r="J30" s="35">
        <f>5000000*0.1</f>
        <v>500000</v>
      </c>
      <c r="K30" s="33">
        <f>0.9*5000000</f>
        <v>4500000</v>
      </c>
      <c r="L30" s="25" t="s">
        <v>4</v>
      </c>
      <c r="M30" s="84"/>
      <c r="N30" s="34"/>
      <c r="O30" s="100"/>
      <c r="P30" s="35"/>
      <c r="Q30" s="33"/>
      <c r="R30" s="50"/>
      <c r="S30" s="84"/>
      <c r="T30" s="34"/>
      <c r="U30" s="68"/>
    </row>
    <row r="31" spans="1:21" x14ac:dyDescent="0.25">
      <c r="A31" s="56"/>
      <c r="B31" s="20">
        <v>4</v>
      </c>
      <c r="C31" s="2" t="s">
        <v>82</v>
      </c>
      <c r="D31" s="93"/>
      <c r="E31" s="33"/>
      <c r="F31" s="25"/>
      <c r="G31" s="84"/>
      <c r="H31" s="34"/>
      <c r="I31" s="26"/>
      <c r="J31" s="93"/>
      <c r="K31" s="33"/>
      <c r="L31" s="50"/>
      <c r="M31" s="84">
        <f>200000*0.1</f>
        <v>20000</v>
      </c>
      <c r="N31" s="47">
        <f>200000*0.9</f>
        <v>180000</v>
      </c>
      <c r="O31" s="105" t="s">
        <v>4</v>
      </c>
      <c r="P31" s="35"/>
      <c r="Q31" s="51"/>
      <c r="R31" s="52"/>
      <c r="S31" s="84"/>
      <c r="T31" s="47"/>
      <c r="U31" s="69"/>
    </row>
    <row r="32" spans="1:21" x14ac:dyDescent="0.25">
      <c r="A32" s="56"/>
      <c r="B32" s="20">
        <v>5</v>
      </c>
      <c r="C32" s="2" t="s">
        <v>40</v>
      </c>
      <c r="D32" s="93"/>
      <c r="E32" s="33"/>
      <c r="F32" s="25"/>
      <c r="G32" s="84"/>
      <c r="H32" s="34"/>
      <c r="I32" s="26"/>
      <c r="J32" s="93"/>
      <c r="K32" s="33"/>
      <c r="L32" s="50"/>
      <c r="M32" s="84">
        <f>500000*0.1</f>
        <v>50000</v>
      </c>
      <c r="N32" s="47">
        <f>500000*0.9</f>
        <v>450000</v>
      </c>
      <c r="O32" s="105" t="s">
        <v>4</v>
      </c>
      <c r="P32" s="35"/>
      <c r="Q32" s="51"/>
      <c r="R32" s="52"/>
      <c r="S32" s="84"/>
      <c r="T32" s="47"/>
      <c r="U32" s="69"/>
    </row>
    <row r="33" spans="1:21" x14ac:dyDescent="0.25">
      <c r="A33" s="56"/>
      <c r="B33" s="20">
        <v>6</v>
      </c>
      <c r="C33" s="2" t="s">
        <v>16</v>
      </c>
      <c r="D33" s="93"/>
      <c r="E33" s="33"/>
      <c r="F33" s="25"/>
      <c r="G33" s="84" t="s">
        <v>3</v>
      </c>
      <c r="H33" s="34" t="s">
        <v>3</v>
      </c>
      <c r="I33" s="26" t="s">
        <v>3</v>
      </c>
      <c r="J33" s="93"/>
      <c r="K33" s="33"/>
      <c r="L33" s="50"/>
      <c r="M33" s="84" t="s">
        <v>3</v>
      </c>
      <c r="N33" s="47" t="s">
        <v>3</v>
      </c>
      <c r="O33" s="105" t="s">
        <v>3</v>
      </c>
      <c r="P33" s="35">
        <v>45000</v>
      </c>
      <c r="Q33" s="51">
        <v>405000</v>
      </c>
      <c r="R33" s="52" t="s">
        <v>4</v>
      </c>
      <c r="S33" s="84"/>
      <c r="T33" s="47"/>
      <c r="U33" s="69"/>
    </row>
    <row r="34" spans="1:21" ht="15.75" thickBot="1" x14ac:dyDescent="0.3">
      <c r="A34" s="59"/>
      <c r="B34" s="44">
        <v>7</v>
      </c>
      <c r="C34" s="78" t="s">
        <v>11</v>
      </c>
      <c r="D34" s="94"/>
      <c r="E34" s="48"/>
      <c r="F34" s="53"/>
      <c r="G34" s="86" t="s">
        <v>3</v>
      </c>
      <c r="H34" s="45" t="s">
        <v>3</v>
      </c>
      <c r="I34" s="98" t="s">
        <v>3</v>
      </c>
      <c r="J34" s="89" t="s">
        <v>3</v>
      </c>
      <c r="K34" s="48" t="s">
        <v>3</v>
      </c>
      <c r="L34" s="49" t="s">
        <v>3</v>
      </c>
      <c r="M34" s="86"/>
      <c r="N34" s="45"/>
      <c r="O34" s="101"/>
      <c r="P34" s="173"/>
      <c r="Q34" s="174"/>
      <c r="R34" s="175"/>
      <c r="S34" s="86">
        <v>35000</v>
      </c>
      <c r="T34" s="45">
        <v>315000</v>
      </c>
      <c r="U34" s="46" t="s">
        <v>5</v>
      </c>
    </row>
    <row r="35" spans="1:21" ht="15.75" thickBot="1" x14ac:dyDescent="0.3">
      <c r="A35" s="19"/>
      <c r="B35" s="14"/>
      <c r="C35" s="1"/>
      <c r="D35" s="21"/>
      <c r="E35" s="22"/>
      <c r="F35" s="28"/>
      <c r="G35" s="23"/>
      <c r="H35" s="23"/>
      <c r="I35" s="23"/>
      <c r="J35" s="21"/>
      <c r="K35" s="22"/>
      <c r="L35" s="28"/>
      <c r="M35" s="23"/>
      <c r="N35" s="23"/>
      <c r="O35" s="23"/>
      <c r="P35" s="21"/>
      <c r="Q35" s="22"/>
      <c r="R35" s="28"/>
      <c r="S35" s="23"/>
      <c r="T35" s="23"/>
      <c r="U35" s="27"/>
    </row>
    <row r="36" spans="1:21" x14ac:dyDescent="0.25">
      <c r="A36" s="40" t="s">
        <v>58</v>
      </c>
      <c r="B36" s="61">
        <v>1</v>
      </c>
      <c r="C36" s="77" t="s">
        <v>73</v>
      </c>
      <c r="D36" s="162"/>
      <c r="E36" s="163"/>
      <c r="F36" s="164"/>
      <c r="G36" s="134">
        <v>30000</v>
      </c>
      <c r="H36" s="129">
        <v>270000</v>
      </c>
      <c r="I36" s="138" t="s">
        <v>7</v>
      </c>
      <c r="J36" s="88"/>
      <c r="K36" s="42"/>
      <c r="L36" s="29"/>
      <c r="M36" s="37"/>
      <c r="N36" s="41" t="s">
        <v>3</v>
      </c>
      <c r="O36" s="97" t="s">
        <v>3</v>
      </c>
      <c r="P36" s="88"/>
      <c r="Q36" s="42" t="s">
        <v>3</v>
      </c>
      <c r="R36" s="29" t="s">
        <v>3</v>
      </c>
      <c r="S36" s="37"/>
      <c r="T36" s="41" t="s">
        <v>3</v>
      </c>
      <c r="U36" s="30" t="s">
        <v>3</v>
      </c>
    </row>
    <row r="37" spans="1:21" x14ac:dyDescent="0.25">
      <c r="A37" s="43" t="s">
        <v>59</v>
      </c>
      <c r="B37" s="20">
        <v>2</v>
      </c>
      <c r="C37" s="2" t="s">
        <v>12</v>
      </c>
      <c r="D37" s="35"/>
      <c r="E37" s="33"/>
      <c r="F37" s="25"/>
      <c r="G37" s="84">
        <v>66000</v>
      </c>
      <c r="H37" s="34">
        <v>594000</v>
      </c>
      <c r="I37" s="26" t="s">
        <v>4</v>
      </c>
      <c r="J37" s="35" t="s">
        <v>3</v>
      </c>
      <c r="K37" s="33" t="s">
        <v>3</v>
      </c>
      <c r="L37" s="25" t="s">
        <v>3</v>
      </c>
      <c r="M37" s="84"/>
      <c r="N37" s="34"/>
      <c r="O37" s="100"/>
      <c r="P37" s="35"/>
      <c r="Q37" s="33"/>
      <c r="R37" s="50"/>
      <c r="S37" s="84"/>
      <c r="T37" s="34"/>
      <c r="U37" s="68"/>
    </row>
    <row r="38" spans="1:21" x14ac:dyDescent="0.25">
      <c r="A38" s="60"/>
      <c r="B38" s="20">
        <v>3</v>
      </c>
      <c r="C38" s="2" t="s">
        <v>56</v>
      </c>
      <c r="D38" s="35" t="s">
        <v>3</v>
      </c>
      <c r="E38" s="33" t="s">
        <v>3</v>
      </c>
      <c r="F38" s="25" t="s">
        <v>3</v>
      </c>
      <c r="G38" s="84" t="s">
        <v>3</v>
      </c>
      <c r="H38" s="34" t="s">
        <v>3</v>
      </c>
      <c r="I38" s="26" t="s">
        <v>3</v>
      </c>
      <c r="J38" s="144">
        <f>450000*0.1</f>
        <v>45000</v>
      </c>
      <c r="K38" s="131">
        <f>450000*0.9</f>
        <v>405000</v>
      </c>
      <c r="L38" s="145" t="s">
        <v>5</v>
      </c>
      <c r="M38" s="84"/>
      <c r="N38" s="34"/>
      <c r="O38" s="100"/>
      <c r="P38" s="35"/>
      <c r="Q38" s="33"/>
      <c r="R38" s="50"/>
      <c r="S38" s="84"/>
      <c r="T38" s="34"/>
      <c r="U38" s="68"/>
    </row>
    <row r="39" spans="1:21" x14ac:dyDescent="0.25">
      <c r="A39" s="56"/>
      <c r="B39" s="20">
        <v>3</v>
      </c>
      <c r="C39" s="2" t="s">
        <v>56</v>
      </c>
      <c r="D39" s="35" t="s">
        <v>3</v>
      </c>
      <c r="E39" s="33" t="s">
        <v>3</v>
      </c>
      <c r="F39" s="25" t="s">
        <v>3</v>
      </c>
      <c r="G39" s="84" t="s">
        <v>3</v>
      </c>
      <c r="H39" s="34" t="s">
        <v>3</v>
      </c>
      <c r="I39" s="26" t="s">
        <v>3</v>
      </c>
      <c r="J39" s="35">
        <v>734000</v>
      </c>
      <c r="K39" s="33">
        <v>6606000</v>
      </c>
      <c r="L39" s="25" t="s">
        <v>4</v>
      </c>
      <c r="M39" s="84"/>
      <c r="N39" s="34"/>
      <c r="O39" s="100"/>
      <c r="P39" s="35"/>
      <c r="Q39" s="33"/>
      <c r="R39" s="50"/>
      <c r="S39" s="84"/>
      <c r="T39" s="34"/>
      <c r="U39" s="68"/>
    </row>
    <row r="40" spans="1:21" x14ac:dyDescent="0.25">
      <c r="A40" s="56"/>
      <c r="B40" s="20">
        <v>4</v>
      </c>
      <c r="C40" s="2" t="s">
        <v>13</v>
      </c>
      <c r="D40" s="35" t="s">
        <v>3</v>
      </c>
      <c r="E40" s="33" t="s">
        <v>3</v>
      </c>
      <c r="F40" s="25" t="s">
        <v>3</v>
      </c>
      <c r="G40" s="84" t="s">
        <v>3</v>
      </c>
      <c r="H40" s="34" t="s">
        <v>3</v>
      </c>
      <c r="I40" s="26" t="s">
        <v>3</v>
      </c>
      <c r="J40" s="35" t="s">
        <v>3</v>
      </c>
      <c r="K40" s="33" t="s">
        <v>3</v>
      </c>
      <c r="L40" s="25" t="s">
        <v>3</v>
      </c>
      <c r="M40" s="84">
        <v>176000</v>
      </c>
      <c r="N40" s="34">
        <v>1584000</v>
      </c>
      <c r="O40" s="26" t="s">
        <v>4</v>
      </c>
      <c r="P40" s="35"/>
      <c r="Q40" s="33"/>
      <c r="R40" s="50"/>
      <c r="S40" s="84"/>
      <c r="T40" s="34"/>
      <c r="U40" s="68"/>
    </row>
    <row r="41" spans="1:21" ht="15.75" thickBot="1" x14ac:dyDescent="0.3">
      <c r="A41" s="59"/>
      <c r="B41" s="44">
        <v>5</v>
      </c>
      <c r="C41" s="78" t="s">
        <v>33</v>
      </c>
      <c r="D41" s="89"/>
      <c r="E41" s="48"/>
      <c r="F41" s="49"/>
      <c r="G41" s="86"/>
      <c r="H41" s="45"/>
      <c r="I41" s="98"/>
      <c r="J41" s="89"/>
      <c r="K41" s="48"/>
      <c r="L41" s="49"/>
      <c r="M41" s="159"/>
      <c r="N41" s="160"/>
      <c r="O41" s="161"/>
      <c r="P41" s="89">
        <v>125000</v>
      </c>
      <c r="Q41" s="48">
        <v>1125000</v>
      </c>
      <c r="R41" s="49" t="s">
        <v>4</v>
      </c>
      <c r="S41" s="86" t="s">
        <v>3</v>
      </c>
      <c r="T41" s="45" t="s">
        <v>3</v>
      </c>
      <c r="U41" s="46" t="s">
        <v>3</v>
      </c>
    </row>
    <row r="42" spans="1:21" ht="15.75" thickBot="1" x14ac:dyDescent="0.3">
      <c r="A42" s="19"/>
      <c r="B42" s="14"/>
      <c r="C42" s="1"/>
      <c r="D42" s="21"/>
      <c r="E42" s="22"/>
      <c r="F42" s="28"/>
      <c r="G42" s="23"/>
      <c r="H42" s="23"/>
      <c r="I42" s="23"/>
      <c r="J42" s="21"/>
      <c r="K42" s="22"/>
      <c r="L42" s="28"/>
      <c r="M42" s="23"/>
      <c r="N42" s="23"/>
      <c r="O42" s="23"/>
      <c r="P42" s="21"/>
      <c r="Q42" s="22"/>
      <c r="R42" s="28"/>
      <c r="S42" s="23"/>
      <c r="T42" s="23"/>
      <c r="U42" s="27"/>
    </row>
    <row r="43" spans="1:21" x14ac:dyDescent="0.25">
      <c r="A43" s="40" t="s">
        <v>14</v>
      </c>
      <c r="B43" s="61">
        <v>1</v>
      </c>
      <c r="C43" s="77" t="s">
        <v>38</v>
      </c>
      <c r="D43" s="88"/>
      <c r="E43" s="42"/>
      <c r="F43" s="29"/>
      <c r="G43" s="37"/>
      <c r="H43" s="41" t="s">
        <v>3</v>
      </c>
      <c r="I43" s="97" t="s">
        <v>3</v>
      </c>
      <c r="J43" s="88"/>
      <c r="K43" s="42" t="s">
        <v>3</v>
      </c>
      <c r="L43" s="29" t="s">
        <v>3</v>
      </c>
      <c r="M43" s="37"/>
      <c r="N43" s="41"/>
      <c r="O43" s="99"/>
      <c r="P43" s="88"/>
      <c r="Q43" s="42"/>
      <c r="R43" s="31"/>
      <c r="S43" s="37"/>
      <c r="T43" s="41"/>
      <c r="U43" s="67"/>
    </row>
    <row r="44" spans="1:21" x14ac:dyDescent="0.25">
      <c r="A44" s="43" t="s">
        <v>60</v>
      </c>
      <c r="B44" s="20">
        <v>2</v>
      </c>
      <c r="C44" s="80" t="s">
        <v>39</v>
      </c>
      <c r="D44" s="92"/>
      <c r="E44" s="76"/>
      <c r="F44" s="91"/>
      <c r="G44" s="185">
        <v>10000</v>
      </c>
      <c r="H44" s="131">
        <v>90000</v>
      </c>
      <c r="I44" s="132" t="s">
        <v>5</v>
      </c>
      <c r="J44" s="35"/>
      <c r="K44" s="33"/>
      <c r="L44" s="25"/>
      <c r="M44" s="84"/>
      <c r="N44" s="34"/>
      <c r="O44" s="100"/>
      <c r="P44" s="35"/>
      <c r="Q44" s="33"/>
      <c r="R44" s="50"/>
      <c r="S44" s="84"/>
      <c r="T44" s="34"/>
      <c r="U44" s="68"/>
    </row>
    <row r="45" spans="1:21" x14ac:dyDescent="0.25">
      <c r="A45" s="60"/>
      <c r="B45" s="20">
        <v>3</v>
      </c>
      <c r="C45" s="81" t="s">
        <v>15</v>
      </c>
      <c r="D45" s="35" t="s">
        <v>3</v>
      </c>
      <c r="E45" s="33" t="s">
        <v>3</v>
      </c>
      <c r="F45" s="25" t="s">
        <v>3</v>
      </c>
      <c r="G45" s="84">
        <f>900000*0.1</f>
        <v>90000</v>
      </c>
      <c r="H45" s="34">
        <f>900000*0.9</f>
        <v>810000</v>
      </c>
      <c r="I45" s="26" t="s">
        <v>4</v>
      </c>
      <c r="J45" s="35"/>
      <c r="K45" s="33"/>
      <c r="L45" s="25"/>
      <c r="M45" s="84"/>
      <c r="N45" s="34"/>
      <c r="O45" s="100"/>
      <c r="P45" s="92"/>
      <c r="Q45" s="76"/>
      <c r="R45" s="91"/>
      <c r="S45" s="84"/>
      <c r="T45" s="34"/>
      <c r="U45" s="24"/>
    </row>
    <row r="46" spans="1:21" x14ac:dyDescent="0.25">
      <c r="A46" s="56"/>
      <c r="B46" s="20">
        <v>4</v>
      </c>
      <c r="C46" s="80" t="s">
        <v>41</v>
      </c>
      <c r="D46" s="35"/>
      <c r="E46" s="33"/>
      <c r="F46" s="25"/>
      <c r="G46" s="84"/>
      <c r="H46" s="34"/>
      <c r="I46" s="26"/>
      <c r="J46" s="35"/>
      <c r="K46" s="33"/>
      <c r="L46" s="25"/>
      <c r="M46" s="84">
        <f>2000000*0.1</f>
        <v>200000</v>
      </c>
      <c r="N46" s="34">
        <f>2000000*0.9</f>
        <v>1800000</v>
      </c>
      <c r="O46" s="26" t="s">
        <v>4</v>
      </c>
      <c r="P46" s="35"/>
      <c r="Q46" s="33"/>
      <c r="R46" s="25"/>
      <c r="S46" s="84"/>
      <c r="T46" s="34"/>
      <c r="U46" s="24"/>
    </row>
    <row r="47" spans="1:21" ht="15.75" thickBot="1" x14ac:dyDescent="0.3">
      <c r="A47" s="158"/>
      <c r="B47" s="44">
        <v>5</v>
      </c>
      <c r="C47" s="82" t="s">
        <v>16</v>
      </c>
      <c r="D47" s="89"/>
      <c r="E47" s="48"/>
      <c r="F47" s="49"/>
      <c r="G47" s="86"/>
      <c r="H47" s="45"/>
      <c r="I47" s="98"/>
      <c r="J47" s="89"/>
      <c r="K47" s="48"/>
      <c r="L47" s="49"/>
      <c r="M47" s="159"/>
      <c r="N47" s="160"/>
      <c r="O47" s="161"/>
      <c r="P47" s="89">
        <v>45000</v>
      </c>
      <c r="Q47" s="48">
        <v>405000</v>
      </c>
      <c r="R47" s="49" t="s">
        <v>4</v>
      </c>
      <c r="S47" s="86" t="s">
        <v>3</v>
      </c>
      <c r="T47" s="45" t="s">
        <v>3</v>
      </c>
      <c r="U47" s="46" t="s">
        <v>3</v>
      </c>
    </row>
    <row r="48" spans="1:21" ht="15.75" thickBot="1" x14ac:dyDescent="0.3">
      <c r="A48" s="112"/>
      <c r="B48" s="15"/>
      <c r="C48" s="7"/>
      <c r="D48" s="95"/>
      <c r="E48" s="22"/>
      <c r="F48" s="32"/>
      <c r="G48" s="64"/>
      <c r="H48" s="23"/>
      <c r="I48" s="64"/>
      <c r="J48" s="95"/>
      <c r="K48" s="22"/>
      <c r="L48" s="32"/>
      <c r="M48" s="23"/>
      <c r="N48" s="23"/>
      <c r="O48" s="64"/>
      <c r="P48" s="21"/>
      <c r="Q48" s="22"/>
      <c r="R48" s="32"/>
      <c r="S48" s="23"/>
      <c r="T48" s="23"/>
      <c r="U48" s="113"/>
    </row>
    <row r="49" spans="1:21" x14ac:dyDescent="0.25">
      <c r="A49" s="40" t="s">
        <v>61</v>
      </c>
      <c r="B49" s="61">
        <v>1</v>
      </c>
      <c r="C49" s="208" t="s">
        <v>49</v>
      </c>
      <c r="D49" s="142">
        <f>250000*0.1</f>
        <v>25000</v>
      </c>
      <c r="E49" s="129">
        <f>250000*0.9</f>
        <v>225000</v>
      </c>
      <c r="F49" s="143" t="s">
        <v>5</v>
      </c>
      <c r="G49" s="37"/>
      <c r="H49" s="41" t="s">
        <v>3</v>
      </c>
      <c r="I49" s="99" t="s">
        <v>3</v>
      </c>
      <c r="J49" s="96"/>
      <c r="K49" s="42" t="s">
        <v>3</v>
      </c>
      <c r="L49" s="31" t="s">
        <v>3</v>
      </c>
      <c r="M49" s="37"/>
      <c r="N49" s="41" t="s">
        <v>3</v>
      </c>
      <c r="O49" s="99" t="s">
        <v>3</v>
      </c>
      <c r="P49" s="88"/>
      <c r="Q49" s="42" t="s">
        <v>3</v>
      </c>
      <c r="R49" s="31" t="s">
        <v>3</v>
      </c>
      <c r="S49" s="37"/>
      <c r="T49" s="41" t="s">
        <v>3</v>
      </c>
      <c r="U49" s="67" t="s">
        <v>3</v>
      </c>
    </row>
    <row r="50" spans="1:21" x14ac:dyDescent="0.25">
      <c r="A50" s="43" t="s">
        <v>62</v>
      </c>
      <c r="B50" s="127"/>
      <c r="C50" s="209" t="s">
        <v>49</v>
      </c>
      <c r="D50" s="122">
        <f>1400000*0.1</f>
        <v>140000</v>
      </c>
      <c r="E50" s="123">
        <f>1400000*0.9</f>
        <v>1260000</v>
      </c>
      <c r="F50" s="36" t="s">
        <v>4</v>
      </c>
      <c r="G50" s="124"/>
      <c r="H50" s="125"/>
      <c r="I50" s="204"/>
      <c r="J50" s="207"/>
      <c r="K50" s="123"/>
      <c r="L50" s="205"/>
      <c r="M50" s="124"/>
      <c r="N50" s="125"/>
      <c r="O50" s="204"/>
      <c r="P50" s="122"/>
      <c r="Q50" s="123"/>
      <c r="R50" s="205"/>
      <c r="S50" s="124"/>
      <c r="T50" s="125"/>
      <c r="U50" s="206"/>
    </row>
    <row r="51" spans="1:21" x14ac:dyDescent="0.25">
      <c r="A51" s="168"/>
      <c r="B51" s="20">
        <v>2</v>
      </c>
      <c r="C51" s="128" t="s">
        <v>74</v>
      </c>
      <c r="D51" s="92"/>
      <c r="E51" s="76"/>
      <c r="F51" s="91"/>
      <c r="G51" s="84">
        <v>0</v>
      </c>
      <c r="H51" s="34">
        <v>4455000</v>
      </c>
      <c r="I51" s="26" t="s">
        <v>4</v>
      </c>
      <c r="J51" s="35"/>
      <c r="K51" s="33" t="s">
        <v>3</v>
      </c>
      <c r="L51" s="50" t="s">
        <v>3</v>
      </c>
      <c r="M51" s="84" t="s">
        <v>3</v>
      </c>
      <c r="N51" s="34" t="s">
        <v>3</v>
      </c>
      <c r="O51" s="26" t="s">
        <v>3</v>
      </c>
      <c r="P51" s="35" t="s">
        <v>3</v>
      </c>
      <c r="Q51" s="33" t="s">
        <v>3</v>
      </c>
      <c r="R51" s="25" t="s">
        <v>3</v>
      </c>
      <c r="S51" s="84" t="s">
        <v>3</v>
      </c>
      <c r="T51" s="34" t="s">
        <v>3</v>
      </c>
      <c r="U51" s="24" t="s">
        <v>3</v>
      </c>
    </row>
    <row r="52" spans="1:21" ht="13.9" customHeight="1" x14ac:dyDescent="0.25">
      <c r="A52" s="56"/>
      <c r="B52" s="20">
        <v>3</v>
      </c>
      <c r="C52" s="81" t="s">
        <v>35</v>
      </c>
      <c r="D52" s="35"/>
      <c r="E52" s="33"/>
      <c r="F52" s="25"/>
      <c r="G52" s="84"/>
      <c r="H52" s="34"/>
      <c r="I52" s="100"/>
      <c r="J52" s="35">
        <v>100000</v>
      </c>
      <c r="K52" s="33">
        <v>900000</v>
      </c>
      <c r="L52" s="25" t="s">
        <v>7</v>
      </c>
      <c r="M52" s="84"/>
      <c r="N52" s="34"/>
      <c r="O52" s="100"/>
      <c r="P52" s="35"/>
      <c r="Q52" s="33"/>
      <c r="R52" s="50"/>
      <c r="S52" s="84"/>
      <c r="T52" s="34"/>
      <c r="U52" s="68"/>
    </row>
    <row r="53" spans="1:21" x14ac:dyDescent="0.25">
      <c r="A53" s="56"/>
      <c r="B53" s="20">
        <v>4</v>
      </c>
      <c r="C53" s="81" t="s">
        <v>50</v>
      </c>
      <c r="D53" s="35"/>
      <c r="E53" s="33"/>
      <c r="F53" s="25"/>
      <c r="G53" s="84"/>
      <c r="H53" s="34"/>
      <c r="I53" s="100"/>
      <c r="J53" s="35"/>
      <c r="K53" s="33"/>
      <c r="L53" s="25"/>
      <c r="M53" s="84">
        <f>4000000*0.1</f>
        <v>400000</v>
      </c>
      <c r="N53" s="34">
        <f>4000000*0.9</f>
        <v>3600000</v>
      </c>
      <c r="O53" s="26" t="s">
        <v>4</v>
      </c>
      <c r="P53" s="35"/>
      <c r="Q53" s="33"/>
      <c r="R53" s="50"/>
      <c r="S53" s="84"/>
      <c r="T53" s="34"/>
      <c r="U53" s="68"/>
    </row>
    <row r="54" spans="1:21" x14ac:dyDescent="0.25">
      <c r="A54" s="56"/>
      <c r="B54" s="20"/>
      <c r="C54" s="81" t="s">
        <v>50</v>
      </c>
      <c r="D54" s="35"/>
      <c r="E54" s="33"/>
      <c r="F54" s="25"/>
      <c r="G54" s="84"/>
      <c r="H54" s="34"/>
      <c r="I54" s="100"/>
      <c r="J54" s="35"/>
      <c r="K54" s="33"/>
      <c r="L54" s="25"/>
      <c r="M54" s="130">
        <f>300000*0.1</f>
        <v>30000</v>
      </c>
      <c r="N54" s="131">
        <f>300000*0.9</f>
        <v>270000</v>
      </c>
      <c r="O54" s="132" t="s">
        <v>5</v>
      </c>
      <c r="P54" s="35"/>
      <c r="Q54" s="33"/>
      <c r="R54" s="50"/>
      <c r="S54" s="84"/>
      <c r="T54" s="34"/>
      <c r="U54" s="68"/>
    </row>
    <row r="55" spans="1:21" x14ac:dyDescent="0.25">
      <c r="A55" s="169"/>
      <c r="B55" s="20">
        <v>5</v>
      </c>
      <c r="C55" s="81" t="s">
        <v>16</v>
      </c>
      <c r="D55" s="35" t="s">
        <v>3</v>
      </c>
      <c r="E55" s="33" t="s">
        <v>3</v>
      </c>
      <c r="F55" s="25" t="s">
        <v>3</v>
      </c>
      <c r="G55" s="84" t="s">
        <v>3</v>
      </c>
      <c r="H55" s="34" t="s">
        <v>3</v>
      </c>
      <c r="I55" s="26" t="s">
        <v>3</v>
      </c>
      <c r="J55" s="93"/>
      <c r="K55" s="33"/>
      <c r="L55" s="50"/>
      <c r="M55" s="84">
        <v>45000</v>
      </c>
      <c r="N55" s="34">
        <v>405000</v>
      </c>
      <c r="O55" s="26" t="s">
        <v>4</v>
      </c>
      <c r="P55" s="92"/>
      <c r="Q55" s="76"/>
      <c r="R55" s="91"/>
      <c r="S55" s="84" t="s">
        <v>3</v>
      </c>
      <c r="T55" s="34" t="s">
        <v>3</v>
      </c>
      <c r="U55" s="24" t="s">
        <v>3</v>
      </c>
    </row>
    <row r="56" spans="1:21" ht="15.75" thickBot="1" x14ac:dyDescent="0.3">
      <c r="A56" s="59"/>
      <c r="B56" s="44">
        <v>6</v>
      </c>
      <c r="C56" s="83" t="s">
        <v>40</v>
      </c>
      <c r="D56" s="89"/>
      <c r="E56" s="48"/>
      <c r="F56" s="49"/>
      <c r="G56" s="86"/>
      <c r="H56" s="45"/>
      <c r="I56" s="101"/>
      <c r="J56" s="89"/>
      <c r="K56" s="48"/>
      <c r="L56" s="49"/>
      <c r="M56" s="86"/>
      <c r="N56" s="45"/>
      <c r="O56" s="101"/>
      <c r="P56" s="89">
        <f>300000*0.1</f>
        <v>30000</v>
      </c>
      <c r="Q56" s="48">
        <f>300000*0.9</f>
        <v>270000</v>
      </c>
      <c r="R56" s="49" t="s">
        <v>4</v>
      </c>
      <c r="S56" s="86"/>
      <c r="T56" s="45"/>
      <c r="U56" s="70"/>
    </row>
    <row r="57" spans="1:21" ht="16.149999999999999" customHeight="1" thickBot="1" x14ac:dyDescent="0.3">
      <c r="A57" s="19"/>
      <c r="B57" s="14"/>
      <c r="C57" s="1"/>
      <c r="D57" s="21"/>
      <c r="E57" s="22"/>
      <c r="F57" s="28"/>
      <c r="G57" s="23"/>
      <c r="H57" s="23"/>
      <c r="I57" s="23"/>
      <c r="J57" s="21"/>
      <c r="K57" s="22"/>
      <c r="L57" s="28"/>
      <c r="M57" s="23"/>
      <c r="N57" s="23"/>
      <c r="O57" s="23"/>
      <c r="P57" s="21"/>
      <c r="Q57" s="22"/>
      <c r="R57" s="28"/>
      <c r="S57" s="23"/>
      <c r="T57" s="23"/>
      <c r="U57" s="27"/>
    </row>
    <row r="58" spans="1:21" x14ac:dyDescent="0.25">
      <c r="A58" s="40" t="s">
        <v>64</v>
      </c>
      <c r="B58" s="61">
        <v>1</v>
      </c>
      <c r="C58" s="77" t="s">
        <v>84</v>
      </c>
      <c r="D58" s="88">
        <f>165000*0.1</f>
        <v>16500</v>
      </c>
      <c r="E58" s="42">
        <f>165000*0.9</f>
        <v>148500</v>
      </c>
      <c r="F58" s="29" t="s">
        <v>5</v>
      </c>
      <c r="G58" s="37"/>
      <c r="H58" s="41"/>
      <c r="I58" s="97"/>
      <c r="J58" s="88"/>
      <c r="K58" s="42"/>
      <c r="L58" s="31"/>
      <c r="M58" s="37"/>
      <c r="N58" s="41"/>
      <c r="O58" s="99"/>
      <c r="P58" s="88"/>
      <c r="Q58" s="42"/>
      <c r="R58" s="31"/>
      <c r="S58" s="37"/>
      <c r="T58" s="41"/>
      <c r="U58" s="67"/>
    </row>
    <row r="59" spans="1:21" x14ac:dyDescent="0.25">
      <c r="A59" s="43" t="s">
        <v>63</v>
      </c>
      <c r="B59" s="20">
        <v>2</v>
      </c>
      <c r="C59" s="80" t="s">
        <v>73</v>
      </c>
      <c r="D59" s="144">
        <f>350000*0.1</f>
        <v>35000</v>
      </c>
      <c r="E59" s="131">
        <f>350000*0.9</f>
        <v>315000</v>
      </c>
      <c r="F59" s="145" t="s">
        <v>7</v>
      </c>
      <c r="G59" s="84"/>
      <c r="H59" s="34"/>
      <c r="I59" s="26"/>
      <c r="J59" s="35" t="s">
        <v>3</v>
      </c>
      <c r="K59" s="33" t="s">
        <v>3</v>
      </c>
      <c r="L59" s="25" t="s">
        <v>3</v>
      </c>
      <c r="M59" s="84"/>
      <c r="N59" s="34" t="s">
        <v>3</v>
      </c>
      <c r="O59" s="26" t="s">
        <v>3</v>
      </c>
      <c r="P59" s="35"/>
      <c r="Q59" s="33" t="s">
        <v>3</v>
      </c>
      <c r="R59" s="25" t="s">
        <v>3</v>
      </c>
      <c r="S59" s="84"/>
      <c r="T59" s="34" t="s">
        <v>3</v>
      </c>
      <c r="U59" s="24" t="s">
        <v>3</v>
      </c>
    </row>
    <row r="60" spans="1:21" x14ac:dyDescent="0.25">
      <c r="A60" s="56"/>
      <c r="B60" s="20"/>
      <c r="C60" s="80" t="s">
        <v>72</v>
      </c>
      <c r="D60" s="35">
        <f>185000*0.1</f>
        <v>18500</v>
      </c>
      <c r="E60" s="33">
        <f>185000*0.9</f>
        <v>166500</v>
      </c>
      <c r="F60" s="25" t="s">
        <v>4</v>
      </c>
      <c r="G60" s="84"/>
      <c r="H60" s="34"/>
      <c r="I60" s="26"/>
      <c r="J60" s="35"/>
      <c r="K60" s="33"/>
      <c r="L60" s="25"/>
      <c r="M60" s="84"/>
      <c r="N60" s="34"/>
      <c r="O60" s="26"/>
      <c r="P60" s="35"/>
      <c r="Q60" s="33"/>
      <c r="R60" s="25"/>
      <c r="S60" s="84"/>
      <c r="T60" s="34"/>
      <c r="U60" s="24"/>
    </row>
    <row r="61" spans="1:21" x14ac:dyDescent="0.25">
      <c r="A61" s="169"/>
      <c r="B61" s="20">
        <v>3</v>
      </c>
      <c r="C61" s="2" t="s">
        <v>51</v>
      </c>
      <c r="D61" s="93"/>
      <c r="E61" s="33" t="s">
        <v>3</v>
      </c>
      <c r="F61" s="50" t="s">
        <v>3</v>
      </c>
      <c r="G61" s="130">
        <f>300000*0.1</f>
        <v>30000</v>
      </c>
      <c r="H61" s="131">
        <f>300000*0.9</f>
        <v>270000</v>
      </c>
      <c r="I61" s="132" t="s">
        <v>5</v>
      </c>
      <c r="J61" s="35"/>
      <c r="K61" s="33" t="s">
        <v>3</v>
      </c>
      <c r="L61" s="50" t="s">
        <v>3</v>
      </c>
      <c r="M61" s="84"/>
      <c r="N61" s="34" t="s">
        <v>3</v>
      </c>
      <c r="O61" s="100" t="s">
        <v>3</v>
      </c>
      <c r="P61" s="35"/>
      <c r="Q61" s="33" t="s">
        <v>3</v>
      </c>
      <c r="R61" s="50" t="s">
        <v>3</v>
      </c>
      <c r="S61" s="84"/>
      <c r="T61" s="34" t="s">
        <v>3</v>
      </c>
      <c r="U61" s="68" t="s">
        <v>3</v>
      </c>
    </row>
    <row r="62" spans="1:21" x14ac:dyDescent="0.25">
      <c r="A62" s="169"/>
      <c r="B62" s="20">
        <v>3</v>
      </c>
      <c r="C62" s="2" t="s">
        <v>51</v>
      </c>
      <c r="D62" s="93"/>
      <c r="E62" s="33" t="s">
        <v>3</v>
      </c>
      <c r="F62" s="50" t="s">
        <v>3</v>
      </c>
      <c r="G62" s="84">
        <f>5000000*0.1</f>
        <v>500000</v>
      </c>
      <c r="H62" s="34">
        <f>5000000*0.9</f>
        <v>4500000</v>
      </c>
      <c r="I62" s="26" t="s">
        <v>4</v>
      </c>
      <c r="J62" s="35"/>
      <c r="K62" s="33" t="s">
        <v>3</v>
      </c>
      <c r="L62" s="50" t="s">
        <v>3</v>
      </c>
      <c r="M62" s="84"/>
      <c r="N62" s="34" t="s">
        <v>3</v>
      </c>
      <c r="O62" s="100" t="s">
        <v>3</v>
      </c>
      <c r="P62" s="35"/>
      <c r="Q62" s="33" t="s">
        <v>3</v>
      </c>
      <c r="R62" s="50" t="s">
        <v>3</v>
      </c>
      <c r="S62" s="84"/>
      <c r="T62" s="34" t="s">
        <v>3</v>
      </c>
      <c r="U62" s="68" t="s">
        <v>3</v>
      </c>
    </row>
    <row r="63" spans="1:21" ht="15.75" thickBot="1" x14ac:dyDescent="0.3">
      <c r="A63" s="59"/>
      <c r="B63" s="44">
        <v>4</v>
      </c>
      <c r="C63" s="78" t="s">
        <v>36</v>
      </c>
      <c r="D63" s="89"/>
      <c r="E63" s="48"/>
      <c r="F63" s="49"/>
      <c r="G63" s="86"/>
      <c r="H63" s="45"/>
      <c r="I63" s="98"/>
      <c r="J63" s="89">
        <v>86000</v>
      </c>
      <c r="K63" s="48">
        <v>860000</v>
      </c>
      <c r="L63" s="49" t="s">
        <v>7</v>
      </c>
      <c r="M63" s="86"/>
      <c r="N63" s="45"/>
      <c r="O63" s="101"/>
      <c r="P63" s="89"/>
      <c r="Q63" s="48"/>
      <c r="R63" s="53"/>
      <c r="S63" s="86"/>
      <c r="T63" s="45"/>
      <c r="U63" s="70"/>
    </row>
    <row r="64" spans="1:21" ht="15.75" thickBot="1" x14ac:dyDescent="0.3">
      <c r="A64" s="19"/>
      <c r="B64" s="14"/>
      <c r="C64" s="1"/>
      <c r="D64" s="95"/>
      <c r="E64" s="22"/>
      <c r="F64" s="28"/>
      <c r="G64" s="23"/>
      <c r="H64" s="23"/>
      <c r="I64" s="23"/>
      <c r="J64" s="21"/>
      <c r="K64" s="22"/>
      <c r="L64" s="28"/>
      <c r="M64" s="23"/>
      <c r="N64" s="23"/>
      <c r="O64" s="64"/>
      <c r="P64" s="21"/>
      <c r="Q64" s="22"/>
      <c r="R64" s="32"/>
      <c r="S64" s="23"/>
      <c r="T64" s="23"/>
      <c r="U64" s="113"/>
    </row>
    <row r="65" spans="1:21" x14ac:dyDescent="0.25">
      <c r="A65" s="40" t="s">
        <v>17</v>
      </c>
      <c r="B65" s="61">
        <v>1</v>
      </c>
      <c r="C65" s="77" t="s">
        <v>19</v>
      </c>
      <c r="D65" s="96"/>
      <c r="E65" s="42"/>
      <c r="F65" s="31"/>
      <c r="G65" s="37">
        <v>30000</v>
      </c>
      <c r="H65" s="41">
        <v>270000</v>
      </c>
      <c r="I65" s="97" t="s">
        <v>5</v>
      </c>
      <c r="J65" s="88"/>
      <c r="K65" s="42" t="s">
        <v>3</v>
      </c>
      <c r="L65" s="31" t="s">
        <v>3</v>
      </c>
      <c r="M65" s="37"/>
      <c r="N65" s="41"/>
      <c r="O65" s="99"/>
      <c r="P65" s="88"/>
      <c r="Q65" s="42"/>
      <c r="R65" s="31"/>
      <c r="S65" s="37"/>
      <c r="T65" s="41"/>
      <c r="U65" s="67"/>
    </row>
    <row r="66" spans="1:21" x14ac:dyDescent="0.25">
      <c r="A66" s="43" t="s">
        <v>18</v>
      </c>
      <c r="B66" s="20">
        <v>2</v>
      </c>
      <c r="C66" s="81" t="s">
        <v>37</v>
      </c>
      <c r="D66" s="93"/>
      <c r="E66" s="33"/>
      <c r="F66" s="25"/>
      <c r="G66" s="84"/>
      <c r="H66" s="34"/>
      <c r="I66" s="26"/>
      <c r="J66" s="35"/>
      <c r="K66" s="33"/>
      <c r="L66" s="25"/>
      <c r="M66" s="130">
        <f>275000*0.1</f>
        <v>27500</v>
      </c>
      <c r="N66" s="131">
        <f>275000*0.9</f>
        <v>247500</v>
      </c>
      <c r="O66" s="132" t="s">
        <v>5</v>
      </c>
      <c r="P66" s="35" t="s">
        <v>3</v>
      </c>
      <c r="Q66" s="33" t="s">
        <v>3</v>
      </c>
      <c r="R66" s="25" t="s">
        <v>3</v>
      </c>
      <c r="S66" s="84" t="s">
        <v>3</v>
      </c>
      <c r="T66" s="34" t="s">
        <v>3</v>
      </c>
      <c r="U66" s="24" t="s">
        <v>3</v>
      </c>
    </row>
    <row r="67" spans="1:21" x14ac:dyDescent="0.25">
      <c r="A67" s="60"/>
      <c r="B67" s="20">
        <v>2</v>
      </c>
      <c r="C67" s="81" t="s">
        <v>37</v>
      </c>
      <c r="D67" s="93"/>
      <c r="E67" s="33"/>
      <c r="F67" s="25"/>
      <c r="G67" s="84"/>
      <c r="H67" s="34"/>
      <c r="I67" s="26"/>
      <c r="J67" s="35"/>
      <c r="K67" s="33"/>
      <c r="L67" s="25"/>
      <c r="M67" s="84">
        <v>350000</v>
      </c>
      <c r="N67" s="34">
        <v>3150000</v>
      </c>
      <c r="O67" s="26" t="s">
        <v>4</v>
      </c>
      <c r="P67" s="35" t="s">
        <v>3</v>
      </c>
      <c r="Q67" s="33" t="s">
        <v>3</v>
      </c>
      <c r="R67" s="25" t="s">
        <v>3</v>
      </c>
      <c r="S67" s="84" t="s">
        <v>3</v>
      </c>
      <c r="T67" s="34" t="s">
        <v>3</v>
      </c>
      <c r="U67" s="24" t="s">
        <v>3</v>
      </c>
    </row>
    <row r="68" spans="1:21" x14ac:dyDescent="0.25">
      <c r="A68" s="57"/>
      <c r="B68" s="20">
        <v>3</v>
      </c>
      <c r="C68" s="81" t="s">
        <v>47</v>
      </c>
      <c r="D68" s="93"/>
      <c r="E68" s="33"/>
      <c r="F68" s="25"/>
      <c r="G68" s="84"/>
      <c r="H68" s="34"/>
      <c r="I68" s="26"/>
      <c r="J68" s="35"/>
      <c r="K68" s="33"/>
      <c r="L68" s="25"/>
      <c r="M68" s="84" t="s">
        <v>3</v>
      </c>
      <c r="N68" s="34" t="s">
        <v>3</v>
      </c>
      <c r="O68" s="26" t="s">
        <v>3</v>
      </c>
      <c r="P68" s="35">
        <v>60000</v>
      </c>
      <c r="Q68" s="33">
        <v>540000</v>
      </c>
      <c r="R68" s="25" t="s">
        <v>4</v>
      </c>
      <c r="S68" s="84"/>
      <c r="T68" s="34"/>
      <c r="U68" s="24"/>
    </row>
    <row r="69" spans="1:21" x14ac:dyDescent="0.25">
      <c r="A69" s="57"/>
      <c r="B69" s="20">
        <v>4</v>
      </c>
      <c r="C69" s="81" t="s">
        <v>42</v>
      </c>
      <c r="D69" s="35"/>
      <c r="E69" s="33"/>
      <c r="F69" s="25"/>
      <c r="G69" s="84"/>
      <c r="H69" s="34"/>
      <c r="I69" s="26"/>
      <c r="J69" s="35"/>
      <c r="K69" s="33"/>
      <c r="L69" s="50"/>
      <c r="M69" s="84">
        <v>70000</v>
      </c>
      <c r="N69" s="34">
        <v>650000</v>
      </c>
      <c r="O69" s="26" t="s">
        <v>4</v>
      </c>
      <c r="P69" s="35">
        <v>50000</v>
      </c>
      <c r="Q69" s="33">
        <v>450000</v>
      </c>
      <c r="R69" s="25" t="s">
        <v>4</v>
      </c>
      <c r="S69" s="84"/>
      <c r="T69" s="34"/>
      <c r="U69" s="24"/>
    </row>
    <row r="70" spans="1:21" ht="15.75" thickBot="1" x14ac:dyDescent="0.3">
      <c r="A70" s="58"/>
      <c r="B70" s="44">
        <v>5</v>
      </c>
      <c r="C70" s="133" t="s">
        <v>71</v>
      </c>
      <c r="D70" s="89">
        <v>0</v>
      </c>
      <c r="E70" s="48">
        <v>2750000</v>
      </c>
      <c r="F70" s="49" t="s">
        <v>4</v>
      </c>
      <c r="G70" s="86"/>
      <c r="H70" s="45"/>
      <c r="I70" s="101"/>
      <c r="J70" s="176"/>
      <c r="K70" s="177"/>
      <c r="L70" s="178"/>
      <c r="M70" s="86"/>
      <c r="N70" s="45"/>
      <c r="O70" s="101"/>
      <c r="P70" s="89"/>
      <c r="Q70" s="48"/>
      <c r="R70" s="53"/>
      <c r="S70" s="86"/>
      <c r="T70" s="45"/>
      <c r="U70" s="70"/>
    </row>
    <row r="71" spans="1:21" ht="15.75" thickBot="1" x14ac:dyDescent="0.3">
      <c r="A71" s="179"/>
      <c r="B71" s="180"/>
      <c r="C71" s="1"/>
      <c r="D71" s="21"/>
      <c r="E71" s="22"/>
      <c r="F71" s="28"/>
      <c r="G71" s="23"/>
      <c r="H71" s="23"/>
      <c r="I71" s="23"/>
      <c r="J71" s="21"/>
      <c r="K71" s="22"/>
      <c r="L71" s="28"/>
      <c r="M71" s="23"/>
      <c r="N71" s="23"/>
      <c r="O71" s="23"/>
      <c r="P71" s="21"/>
      <c r="Q71" s="22"/>
      <c r="R71" s="28"/>
      <c r="S71" s="23"/>
      <c r="T71" s="23"/>
      <c r="U71" s="27"/>
    </row>
    <row r="72" spans="1:21" x14ac:dyDescent="0.25">
      <c r="A72" s="40" t="s">
        <v>20</v>
      </c>
      <c r="B72" s="61">
        <v>1</v>
      </c>
      <c r="C72" s="77" t="s">
        <v>73</v>
      </c>
      <c r="D72" s="88"/>
      <c r="E72" s="42"/>
      <c r="F72" s="29"/>
      <c r="G72" s="37">
        <f>250000*0.1</f>
        <v>25000</v>
      </c>
      <c r="H72" s="41">
        <f>250000*0.9</f>
        <v>225000</v>
      </c>
      <c r="I72" s="97" t="s">
        <v>7</v>
      </c>
      <c r="J72" s="88"/>
      <c r="K72" s="42"/>
      <c r="L72" s="29"/>
      <c r="M72" s="37"/>
      <c r="N72" s="41"/>
      <c r="O72" s="97"/>
      <c r="P72" s="88"/>
      <c r="Q72" s="42"/>
      <c r="R72" s="29"/>
      <c r="S72" s="37"/>
      <c r="T72" s="41"/>
      <c r="U72" s="30"/>
    </row>
    <row r="73" spans="1:21" x14ac:dyDescent="0.25">
      <c r="A73" s="43" t="s">
        <v>21</v>
      </c>
      <c r="B73" s="20">
        <v>2</v>
      </c>
      <c r="C73" s="81" t="s">
        <v>43</v>
      </c>
      <c r="D73" s="35"/>
      <c r="E73" s="33"/>
      <c r="F73" s="25"/>
      <c r="G73" s="84"/>
      <c r="H73" s="34"/>
      <c r="I73" s="26"/>
      <c r="J73" s="35"/>
      <c r="K73" s="33"/>
      <c r="L73" s="25"/>
      <c r="M73" s="84"/>
      <c r="N73" s="34"/>
      <c r="O73" s="26"/>
      <c r="P73" s="35"/>
      <c r="Q73" s="33"/>
      <c r="R73" s="25"/>
      <c r="S73" s="84"/>
      <c r="T73" s="34"/>
      <c r="U73" s="24"/>
    </row>
    <row r="74" spans="1:21" x14ac:dyDescent="0.25">
      <c r="A74" s="168"/>
      <c r="B74" s="20">
        <v>3</v>
      </c>
      <c r="C74" s="81" t="s">
        <v>46</v>
      </c>
      <c r="D74" s="35"/>
      <c r="E74" s="33"/>
      <c r="F74" s="25"/>
      <c r="G74" s="84"/>
      <c r="H74" s="34"/>
      <c r="I74" s="26"/>
      <c r="J74" s="35"/>
      <c r="K74" s="33"/>
      <c r="L74" s="25"/>
      <c r="M74" s="84" t="s">
        <v>3</v>
      </c>
      <c r="N74" s="34" t="s">
        <v>3</v>
      </c>
      <c r="O74" s="26" t="s">
        <v>3</v>
      </c>
      <c r="P74" s="35" t="s">
        <v>3</v>
      </c>
      <c r="Q74" s="33" t="s">
        <v>3</v>
      </c>
      <c r="R74" s="25" t="s">
        <v>3</v>
      </c>
      <c r="S74" s="84" t="s">
        <v>3</v>
      </c>
      <c r="T74" s="34" t="s">
        <v>3</v>
      </c>
      <c r="U74" s="24" t="s">
        <v>3</v>
      </c>
    </row>
    <row r="75" spans="1:21" x14ac:dyDescent="0.25">
      <c r="A75" s="56"/>
      <c r="B75" s="20">
        <v>4</v>
      </c>
      <c r="C75" s="128" t="s">
        <v>71</v>
      </c>
      <c r="D75" s="92">
        <v>0</v>
      </c>
      <c r="E75" s="76">
        <v>1800000</v>
      </c>
      <c r="F75" s="91" t="s">
        <v>4</v>
      </c>
      <c r="G75" s="84"/>
      <c r="H75" s="34"/>
      <c r="I75" s="26"/>
      <c r="J75" s="35"/>
      <c r="K75" s="33"/>
      <c r="L75" s="25"/>
      <c r="M75" s="84"/>
      <c r="N75" s="34" t="s">
        <v>3</v>
      </c>
      <c r="O75" s="100" t="s">
        <v>3</v>
      </c>
      <c r="P75" s="35"/>
      <c r="Q75" s="33" t="s">
        <v>3</v>
      </c>
      <c r="R75" s="50" t="s">
        <v>3</v>
      </c>
      <c r="S75" s="84"/>
      <c r="T75" s="34" t="s">
        <v>3</v>
      </c>
      <c r="U75" s="68" t="s">
        <v>3</v>
      </c>
    </row>
    <row r="76" spans="1:21" x14ac:dyDescent="0.25">
      <c r="A76" s="56"/>
      <c r="B76" s="20">
        <v>5</v>
      </c>
      <c r="C76" s="2" t="s">
        <v>16</v>
      </c>
      <c r="D76" s="35" t="s">
        <v>3</v>
      </c>
      <c r="E76" s="33" t="s">
        <v>3</v>
      </c>
      <c r="F76" s="25" t="s">
        <v>3</v>
      </c>
      <c r="G76" s="85"/>
      <c r="H76" s="34"/>
      <c r="I76" s="26"/>
      <c r="J76" s="35"/>
      <c r="K76" s="33"/>
      <c r="L76" s="25"/>
      <c r="M76" s="84">
        <f>450000*0.1</f>
        <v>45000</v>
      </c>
      <c r="N76" s="34">
        <f>450000*0.9</f>
        <v>405000</v>
      </c>
      <c r="O76" s="26" t="s">
        <v>22</v>
      </c>
      <c r="P76" s="35" t="s">
        <v>3</v>
      </c>
      <c r="Q76" s="33" t="s">
        <v>3</v>
      </c>
      <c r="R76" s="25" t="s">
        <v>3</v>
      </c>
      <c r="S76" s="84" t="s">
        <v>3</v>
      </c>
      <c r="T76" s="34" t="s">
        <v>3</v>
      </c>
      <c r="U76" s="24" t="s">
        <v>3</v>
      </c>
    </row>
    <row r="77" spans="1:21" ht="15.75" thickBot="1" x14ac:dyDescent="0.3">
      <c r="A77" s="158"/>
      <c r="B77" s="44">
        <v>6</v>
      </c>
      <c r="C77" s="83" t="s">
        <v>52</v>
      </c>
      <c r="D77" s="89"/>
      <c r="E77" s="48"/>
      <c r="F77" s="49"/>
      <c r="G77" s="86"/>
      <c r="H77" s="45"/>
      <c r="I77" s="98"/>
      <c r="J77" s="89"/>
      <c r="K77" s="48"/>
      <c r="L77" s="49"/>
      <c r="M77" s="86" t="s">
        <v>3</v>
      </c>
      <c r="N77" s="45" t="s">
        <v>3</v>
      </c>
      <c r="O77" s="98" t="s">
        <v>3</v>
      </c>
      <c r="P77" s="89" t="s">
        <v>3</v>
      </c>
      <c r="Q77" s="48" t="s">
        <v>3</v>
      </c>
      <c r="R77" s="49" t="s">
        <v>3</v>
      </c>
      <c r="S77" s="86" t="s">
        <v>3</v>
      </c>
      <c r="T77" s="45" t="s">
        <v>3</v>
      </c>
      <c r="U77" s="46" t="s">
        <v>3</v>
      </c>
    </row>
    <row r="78" spans="1:21" ht="15.75" thickBot="1" x14ac:dyDescent="0.3">
      <c r="A78" s="19"/>
      <c r="B78" s="14"/>
      <c r="C78" s="1"/>
      <c r="D78" s="21"/>
      <c r="E78" s="22"/>
      <c r="F78" s="28"/>
      <c r="G78" s="23"/>
      <c r="H78" s="23"/>
      <c r="I78" s="23"/>
      <c r="J78" s="21"/>
      <c r="K78" s="22"/>
      <c r="L78" s="28"/>
      <c r="M78" s="23"/>
      <c r="N78" s="23"/>
      <c r="O78" s="23"/>
      <c r="P78" s="21"/>
      <c r="Q78" s="22"/>
      <c r="R78" s="28"/>
      <c r="S78" s="23"/>
      <c r="T78" s="23"/>
      <c r="U78" s="27"/>
    </row>
    <row r="79" spans="1:21" x14ac:dyDescent="0.25">
      <c r="A79" s="40" t="s">
        <v>23</v>
      </c>
      <c r="B79" s="54"/>
      <c r="C79" s="77" t="s">
        <v>69</v>
      </c>
      <c r="D79" s="88">
        <f>250000*0.1</f>
        <v>25000</v>
      </c>
      <c r="E79" s="42">
        <f>250000*0.9</f>
        <v>225000</v>
      </c>
      <c r="F79" s="29" t="s">
        <v>4</v>
      </c>
      <c r="G79" s="139">
        <f>250000*0.1</f>
        <v>25000</v>
      </c>
      <c r="H79" s="41">
        <f>250000*0.9</f>
        <v>225000</v>
      </c>
      <c r="I79" s="30" t="s">
        <v>4</v>
      </c>
      <c r="J79" s="88">
        <f>250000*0.1</f>
        <v>25000</v>
      </c>
      <c r="K79" s="42">
        <f>250000*0.9</f>
        <v>225000</v>
      </c>
      <c r="L79" s="29" t="s">
        <v>4</v>
      </c>
      <c r="M79" s="139">
        <f>250000*0.1</f>
        <v>25000</v>
      </c>
      <c r="N79" s="41">
        <f>250000*0.9</f>
        <v>225000</v>
      </c>
      <c r="O79" s="30" t="s">
        <v>4</v>
      </c>
      <c r="P79" s="88">
        <f>250000*0.1</f>
        <v>25000</v>
      </c>
      <c r="Q79" s="42">
        <f>250000*0.9</f>
        <v>225000</v>
      </c>
      <c r="R79" s="29" t="s">
        <v>4</v>
      </c>
      <c r="S79" s="139">
        <f>250000*0.1</f>
        <v>25000</v>
      </c>
      <c r="T79" s="41">
        <f>250000*0.9</f>
        <v>225000</v>
      </c>
      <c r="U79" s="30" t="s">
        <v>4</v>
      </c>
    </row>
    <row r="80" spans="1:21" x14ac:dyDescent="0.25">
      <c r="A80" s="60"/>
      <c r="B80" s="120"/>
      <c r="C80" s="121" t="s">
        <v>75</v>
      </c>
      <c r="D80" s="122">
        <f>325000*0.1</f>
        <v>32500</v>
      </c>
      <c r="E80" s="123">
        <f>325000*0.9</f>
        <v>292500</v>
      </c>
      <c r="F80" s="25" t="s">
        <v>4</v>
      </c>
      <c r="G80" s="140"/>
      <c r="H80" s="125"/>
      <c r="I80" s="24"/>
      <c r="J80" s="122"/>
      <c r="K80" s="123"/>
      <c r="L80" s="25"/>
      <c r="M80" s="140"/>
      <c r="N80" s="125"/>
      <c r="O80" s="24"/>
      <c r="P80" s="122"/>
      <c r="Q80" s="123"/>
      <c r="R80" s="25"/>
      <c r="S80" s="140"/>
      <c r="T80" s="125"/>
      <c r="U80" s="24"/>
    </row>
    <row r="81" spans="1:21" ht="15.75" thickBot="1" x14ac:dyDescent="0.3">
      <c r="A81" s="59"/>
      <c r="B81" s="55"/>
      <c r="C81" s="82" t="s">
        <v>67</v>
      </c>
      <c r="D81" s="89">
        <f>250000*0.1</f>
        <v>25000</v>
      </c>
      <c r="E81" s="48">
        <f>250000*0.9</f>
        <v>225000</v>
      </c>
      <c r="F81" s="49" t="s">
        <v>4</v>
      </c>
      <c r="G81" s="141">
        <f>250000*0.1</f>
        <v>25000</v>
      </c>
      <c r="H81" s="45">
        <f>250000*0.9</f>
        <v>225000</v>
      </c>
      <c r="I81" s="46" t="s">
        <v>4</v>
      </c>
      <c r="J81" s="89">
        <f>250000*0.1</f>
        <v>25000</v>
      </c>
      <c r="K81" s="48">
        <f>250000*0.9</f>
        <v>225000</v>
      </c>
      <c r="L81" s="49" t="s">
        <v>4</v>
      </c>
      <c r="M81" s="141">
        <f>250000*0.1</f>
        <v>25000</v>
      </c>
      <c r="N81" s="45">
        <f>250000*0.9</f>
        <v>225000</v>
      </c>
      <c r="O81" s="46" t="s">
        <v>4</v>
      </c>
      <c r="P81" s="89">
        <f>250000*0.1</f>
        <v>25000</v>
      </c>
      <c r="Q81" s="48">
        <f>250000*0.9</f>
        <v>225000</v>
      </c>
      <c r="R81" s="49" t="s">
        <v>4</v>
      </c>
      <c r="S81" s="141">
        <f>250000*0.1</f>
        <v>25000</v>
      </c>
      <c r="T81" s="45">
        <f>250000*0.9</f>
        <v>225000</v>
      </c>
      <c r="U81" s="46" t="s">
        <v>4</v>
      </c>
    </row>
    <row r="82" spans="1:21" s="12" customFormat="1" ht="15.75" thickBot="1" x14ac:dyDescent="0.3">
      <c r="A82" s="112"/>
      <c r="B82" s="15"/>
      <c r="C82" s="7"/>
      <c r="D82" s="95"/>
      <c r="E82" s="22"/>
      <c r="F82" s="32"/>
      <c r="G82" s="23"/>
      <c r="H82" s="23"/>
      <c r="I82" s="64"/>
      <c r="J82" s="95"/>
      <c r="K82" s="22"/>
      <c r="L82" s="32"/>
      <c r="M82" s="23"/>
      <c r="N82" s="23"/>
      <c r="O82" s="23"/>
      <c r="P82" s="21"/>
      <c r="Q82" s="22"/>
      <c r="R82" s="28"/>
      <c r="S82" s="23"/>
      <c r="T82" s="23"/>
      <c r="U82" s="27"/>
    </row>
    <row r="83" spans="1:21" ht="15.75" thickBot="1" x14ac:dyDescent="0.3">
      <c r="A83" s="3" t="s">
        <v>24</v>
      </c>
      <c r="B83" s="16"/>
      <c r="C83" s="6" t="s">
        <v>25</v>
      </c>
      <c r="D83" s="106">
        <f>SUM(D7:D81)</f>
        <v>360500</v>
      </c>
      <c r="E83" s="38">
        <f>SUM(E7:E81)</f>
        <v>9894500</v>
      </c>
      <c r="F83" s="39"/>
      <c r="G83" s="107">
        <f>SUM(G7:G81)</f>
        <v>2131000</v>
      </c>
      <c r="H83" s="65">
        <f>SUM(H7:H81)</f>
        <v>23634000</v>
      </c>
      <c r="I83" s="102"/>
      <c r="J83" s="108">
        <f>SUM(J7:J81)</f>
        <v>2227500</v>
      </c>
      <c r="K83" s="38">
        <f>SUM(K7:K81)</f>
        <v>20133500</v>
      </c>
      <c r="L83" s="39"/>
      <c r="M83" s="114">
        <f>SUM(M7:M81)</f>
        <v>1508500</v>
      </c>
      <c r="N83" s="115">
        <f>SUM(N7:N81)</f>
        <v>13596500</v>
      </c>
      <c r="O83" s="116"/>
      <c r="P83" s="117">
        <f>SUM(P7:P81)</f>
        <v>445000</v>
      </c>
      <c r="Q83" s="118">
        <f>SUM(Q7:Q81)</f>
        <v>4005000</v>
      </c>
      <c r="R83" s="119"/>
      <c r="S83" s="114">
        <f>SUM(S7:S81)</f>
        <v>190000</v>
      </c>
      <c r="T83" s="115">
        <f>SUM(T7:T81)</f>
        <v>1710000</v>
      </c>
      <c r="U83" s="116"/>
    </row>
    <row r="84" spans="1:21" x14ac:dyDescent="0.25">
      <c r="A84" s="4"/>
      <c r="B84" s="17"/>
      <c r="C84" s="111" t="s">
        <v>26</v>
      </c>
      <c r="D84" s="210">
        <v>1350000</v>
      </c>
      <c r="E84" s="211"/>
      <c r="F84" s="212"/>
      <c r="G84" s="245">
        <v>1350000</v>
      </c>
      <c r="H84" s="246"/>
      <c r="I84" s="247"/>
      <c r="J84" s="239">
        <v>1350000</v>
      </c>
      <c r="K84" s="240"/>
      <c r="L84" s="241"/>
      <c r="M84" s="242">
        <v>1350000</v>
      </c>
      <c r="N84" s="243"/>
      <c r="O84" s="244"/>
      <c r="P84" s="239">
        <v>1350000</v>
      </c>
      <c r="Q84" s="240"/>
      <c r="R84" s="241"/>
      <c r="S84" s="225">
        <v>1350000</v>
      </c>
      <c r="T84" s="226"/>
      <c r="U84" s="227"/>
    </row>
    <row r="85" spans="1:21" x14ac:dyDescent="0.25">
      <c r="A85" s="4"/>
      <c r="B85" s="17"/>
      <c r="C85" s="109" t="s">
        <v>27</v>
      </c>
      <c r="D85" s="213">
        <v>560000</v>
      </c>
      <c r="E85" s="214"/>
      <c r="F85" s="215"/>
      <c r="G85" s="222">
        <v>560000</v>
      </c>
      <c r="H85" s="223"/>
      <c r="I85" s="224"/>
      <c r="J85" s="213">
        <v>560000</v>
      </c>
      <c r="K85" s="214"/>
      <c r="L85" s="215"/>
      <c r="M85" s="216">
        <v>560000</v>
      </c>
      <c r="N85" s="217"/>
      <c r="O85" s="218"/>
      <c r="P85" s="219">
        <v>560000</v>
      </c>
      <c r="Q85" s="220"/>
      <c r="R85" s="221"/>
      <c r="S85" s="216">
        <v>560000</v>
      </c>
      <c r="T85" s="217"/>
      <c r="U85" s="218"/>
    </row>
    <row r="86" spans="1:21" x14ac:dyDescent="0.25">
      <c r="A86" s="4"/>
      <c r="B86" s="17"/>
      <c r="C86" s="109" t="s">
        <v>28</v>
      </c>
      <c r="D86" s="219"/>
      <c r="E86" s="220"/>
      <c r="F86" s="221"/>
      <c r="G86" s="222">
        <v>0</v>
      </c>
      <c r="H86" s="223"/>
      <c r="I86" s="224"/>
      <c r="J86" s="219">
        <v>0</v>
      </c>
      <c r="K86" s="220"/>
      <c r="L86" s="221"/>
      <c r="M86" s="216">
        <v>0</v>
      </c>
      <c r="N86" s="217"/>
      <c r="O86" s="218"/>
      <c r="P86" s="219">
        <v>0</v>
      </c>
      <c r="Q86" s="220"/>
      <c r="R86" s="221"/>
      <c r="S86" s="216">
        <v>0</v>
      </c>
      <c r="T86" s="217"/>
      <c r="U86" s="218"/>
    </row>
    <row r="87" spans="1:21" ht="15.75" thickBot="1" x14ac:dyDescent="0.3">
      <c r="A87" s="4"/>
      <c r="B87" s="17"/>
      <c r="C87" s="110" t="s">
        <v>29</v>
      </c>
      <c r="D87" s="236">
        <f>+E83-D84-D85</f>
        <v>7984500</v>
      </c>
      <c r="E87" s="237"/>
      <c r="F87" s="238"/>
      <c r="G87" s="233">
        <f>+H83-G84-G85</f>
        <v>21724000</v>
      </c>
      <c r="H87" s="234"/>
      <c r="I87" s="235"/>
      <c r="J87" s="236">
        <f>+K83-J84-J85</f>
        <v>18223500</v>
      </c>
      <c r="K87" s="237"/>
      <c r="L87" s="238"/>
      <c r="M87" s="233">
        <f>+N83-M84-M85</f>
        <v>11686500</v>
      </c>
      <c r="N87" s="234"/>
      <c r="O87" s="235"/>
      <c r="P87" s="236">
        <f>+Q83-P84-P85</f>
        <v>2095000</v>
      </c>
      <c r="Q87" s="237"/>
      <c r="R87" s="238"/>
      <c r="S87" s="233">
        <f>+T83-S84-S85</f>
        <v>-200000</v>
      </c>
      <c r="T87" s="234"/>
      <c r="U87" s="235"/>
    </row>
    <row r="88" spans="1:21" x14ac:dyDescent="0.25">
      <c r="A88" s="4"/>
      <c r="B88" s="17"/>
      <c r="C88" s="10"/>
      <c r="D88" s="9"/>
      <c r="E88" s="9"/>
      <c r="F88" s="9"/>
      <c r="G88" s="9"/>
      <c r="H88" s="9"/>
      <c r="I88" s="9"/>
      <c r="J88" s="9"/>
      <c r="K88" s="9"/>
      <c r="L88" s="9"/>
      <c r="M88" s="11"/>
      <c r="N88" s="9"/>
      <c r="O88" s="9"/>
      <c r="P88" s="11"/>
      <c r="Q88" s="9"/>
      <c r="R88" s="9"/>
      <c r="S88" s="11"/>
      <c r="T88" s="9"/>
      <c r="U88" s="9"/>
    </row>
    <row r="89" spans="1:21" x14ac:dyDescent="0.25">
      <c r="A89" s="5" t="s">
        <v>30</v>
      </c>
      <c r="B89" s="18"/>
      <c r="C89" s="181"/>
      <c r="D89" s="4" t="s">
        <v>66</v>
      </c>
      <c r="E89" s="150"/>
      <c r="H89" s="150"/>
      <c r="I89" s="151"/>
      <c r="J89" s="151"/>
      <c r="K89" s="150"/>
      <c r="L89" s="151"/>
      <c r="M89" s="182" t="s">
        <v>3</v>
      </c>
      <c r="N89" s="4" t="s">
        <v>3</v>
      </c>
      <c r="O89" s="4"/>
      <c r="P89" s="182" t="s">
        <v>3</v>
      </c>
      <c r="Q89" s="4" t="s">
        <v>3</v>
      </c>
      <c r="R89" s="4"/>
      <c r="S89" s="182" t="s">
        <v>3</v>
      </c>
      <c r="T89" s="4" t="s">
        <v>3</v>
      </c>
      <c r="U89" s="4"/>
    </row>
    <row r="90" spans="1:21" x14ac:dyDescent="0.25">
      <c r="J90" s="149" t="s">
        <v>3</v>
      </c>
    </row>
  </sheetData>
  <mergeCells count="32">
    <mergeCell ref="S5:U5"/>
    <mergeCell ref="S87:U87"/>
    <mergeCell ref="P87:R87"/>
    <mergeCell ref="D87:F87"/>
    <mergeCell ref="G87:I87"/>
    <mergeCell ref="J87:L87"/>
    <mergeCell ref="M87:O87"/>
    <mergeCell ref="P5:R5"/>
    <mergeCell ref="P85:R85"/>
    <mergeCell ref="P84:R84"/>
    <mergeCell ref="M84:O84"/>
    <mergeCell ref="M85:O85"/>
    <mergeCell ref="J84:L84"/>
    <mergeCell ref="J85:L85"/>
    <mergeCell ref="G84:I84"/>
    <mergeCell ref="G85:I85"/>
    <mergeCell ref="A2:R2"/>
    <mergeCell ref="A3:R3"/>
    <mergeCell ref="M5:O5"/>
    <mergeCell ref="D5:F5"/>
    <mergeCell ref="G5:I5"/>
    <mergeCell ref="J5:L5"/>
    <mergeCell ref="D84:F84"/>
    <mergeCell ref="D85:F85"/>
    <mergeCell ref="S86:U86"/>
    <mergeCell ref="P86:R86"/>
    <mergeCell ref="M86:O86"/>
    <mergeCell ref="J86:L86"/>
    <mergeCell ref="G86:I86"/>
    <mergeCell ref="D86:F86"/>
    <mergeCell ref="S84:U84"/>
    <mergeCell ref="S85:U85"/>
  </mergeCells>
  <printOptions horizontalCentered="1"/>
  <pageMargins left="0.25" right="0.25" top="0.5" bottom="0.5" header="0.3" footer="0.3"/>
  <pageSetup paperSize="17" scale="63" fitToHeight="2" orientation="landscape" r:id="rId1"/>
  <rowBreaks count="1" manualBreakCount="1">
    <brk id="78" max="2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Larry Lackey</dc:creator>
  <cp:lastModifiedBy>Libby, Paul</cp:lastModifiedBy>
  <cp:lastPrinted>2018-10-16T20:14:53Z</cp:lastPrinted>
  <dcterms:created xsi:type="dcterms:W3CDTF">2017-01-11T15:16:39Z</dcterms:created>
  <dcterms:modified xsi:type="dcterms:W3CDTF">2018-11-28T14:30:46Z</dcterms:modified>
</cp:coreProperties>
</file>